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0" windowWidth="11790" windowHeight="5115" activeTab="1"/>
  </bookViews>
  <sheets>
    <sheet name="TABPERMFIM-ANEXO-II" sheetId="35" r:id="rId1"/>
    <sheet name="TABSUPL-FIM-ANEXO-III" sheetId="36" r:id="rId2"/>
  </sheets>
  <definedNames>
    <definedName name="_xlnm.Print_Titles" localSheetId="0">'TABPERMFIM-ANEXO-II'!$5:$8</definedName>
    <definedName name="_xlnm.Print_Titles" localSheetId="1">'TABSUPL-FIM-ANEXO-III'!#REF!</definedName>
  </definedNames>
  <calcPr calcId="145621"/>
</workbook>
</file>

<file path=xl/calcChain.xml><?xml version="1.0" encoding="utf-8"?>
<calcChain xmlns="http://schemas.openxmlformats.org/spreadsheetml/2006/main">
  <c r="H40" i="36" l="1"/>
  <c r="H34" i="36"/>
  <c r="H24" i="36"/>
  <c r="H18" i="36"/>
  <c r="H12" i="36"/>
  <c r="H197" i="35"/>
  <c r="H191" i="35"/>
  <c r="H185" i="35"/>
  <c r="H175" i="35"/>
  <c r="H169" i="35"/>
  <c r="H163" i="35"/>
  <c r="H153" i="35"/>
  <c r="H147" i="35"/>
  <c r="H141" i="35"/>
  <c r="H135" i="35"/>
  <c r="H129" i="35"/>
  <c r="H120" i="35"/>
  <c r="H115" i="35"/>
  <c r="H109" i="35"/>
  <c r="H104" i="35"/>
  <c r="H95" i="35"/>
  <c r="H90" i="35"/>
  <c r="H85" i="35"/>
  <c r="H76" i="35"/>
  <c r="H71" i="35"/>
  <c r="H66" i="35"/>
  <c r="H55" i="35"/>
  <c r="H46" i="35"/>
  <c r="H31" i="35"/>
  <c r="H12" i="35"/>
  <c r="H11" i="36"/>
  <c r="H17" i="36"/>
  <c r="H23" i="36" l="1"/>
  <c r="I153" i="35" l="1"/>
  <c r="J153" i="35" s="1"/>
  <c r="K153" i="35" s="1"/>
  <c r="L153" i="35" s="1"/>
  <c r="M153" i="35" s="1"/>
  <c r="N153" i="35" s="1"/>
  <c r="O153" i="35" s="1"/>
  <c r="P153" i="35" s="1"/>
  <c r="Q153" i="35" s="1"/>
  <c r="R153" i="35" s="1"/>
  <c r="S153" i="35" s="1"/>
  <c r="T153" i="35" s="1"/>
  <c r="U153" i="35" s="1"/>
  <c r="H152" i="35"/>
  <c r="I152" i="35" s="1"/>
  <c r="J152" i="35" s="1"/>
  <c r="K152" i="35" s="1"/>
  <c r="L152" i="35" s="1"/>
  <c r="M152" i="35" s="1"/>
  <c r="N152" i="35" s="1"/>
  <c r="O152" i="35" s="1"/>
  <c r="P152" i="35" s="1"/>
  <c r="Q152" i="35" s="1"/>
  <c r="R152" i="35" s="1"/>
  <c r="S152" i="35" s="1"/>
  <c r="T152" i="35" s="1"/>
  <c r="U152" i="35" s="1"/>
  <c r="H151" i="35"/>
  <c r="I151" i="35" s="1"/>
  <c r="J151" i="35" s="1"/>
  <c r="K151" i="35" s="1"/>
  <c r="L151" i="35" s="1"/>
  <c r="M151" i="35" s="1"/>
  <c r="N151" i="35" s="1"/>
  <c r="O151" i="35" s="1"/>
  <c r="P151" i="35" s="1"/>
  <c r="Q151" i="35" s="1"/>
  <c r="R151" i="35" s="1"/>
  <c r="S151" i="35" s="1"/>
  <c r="T151" i="35" s="1"/>
  <c r="U151" i="35" s="1"/>
  <c r="H150" i="35"/>
  <c r="I150" i="35" s="1"/>
  <c r="J150" i="35" s="1"/>
  <c r="K150" i="35" s="1"/>
  <c r="L150" i="35" s="1"/>
  <c r="M150" i="35" s="1"/>
  <c r="N150" i="35" s="1"/>
  <c r="O150" i="35" s="1"/>
  <c r="P150" i="35" s="1"/>
  <c r="Q150" i="35" s="1"/>
  <c r="R150" i="35" s="1"/>
  <c r="S150" i="35" s="1"/>
  <c r="T150" i="35" s="1"/>
  <c r="U150" i="35" s="1"/>
  <c r="H149" i="35"/>
  <c r="I149" i="35" s="1"/>
  <c r="J149" i="35" s="1"/>
  <c r="K149" i="35" s="1"/>
  <c r="L149" i="35" s="1"/>
  <c r="M149" i="35" s="1"/>
  <c r="N149" i="35" s="1"/>
  <c r="O149" i="35" s="1"/>
  <c r="P149" i="35" s="1"/>
  <c r="Q149" i="35" s="1"/>
  <c r="R149" i="35" s="1"/>
  <c r="S149" i="35" s="1"/>
  <c r="T149" i="35" s="1"/>
  <c r="U149" i="35" s="1"/>
  <c r="I147" i="35"/>
  <c r="J147" i="35" s="1"/>
  <c r="K147" i="35" s="1"/>
  <c r="L147" i="35" s="1"/>
  <c r="M147" i="35" s="1"/>
  <c r="N147" i="35" s="1"/>
  <c r="O147" i="35" s="1"/>
  <c r="P147" i="35" s="1"/>
  <c r="Q147" i="35" s="1"/>
  <c r="R147" i="35" s="1"/>
  <c r="S147" i="35" s="1"/>
  <c r="T147" i="35" s="1"/>
  <c r="U147" i="35" s="1"/>
  <c r="H146" i="35"/>
  <c r="I146" i="35" s="1"/>
  <c r="J146" i="35" s="1"/>
  <c r="K146" i="35" s="1"/>
  <c r="L146" i="35" s="1"/>
  <c r="M146" i="35" s="1"/>
  <c r="N146" i="35" s="1"/>
  <c r="O146" i="35" s="1"/>
  <c r="P146" i="35" s="1"/>
  <c r="Q146" i="35" s="1"/>
  <c r="R146" i="35" s="1"/>
  <c r="S146" i="35" s="1"/>
  <c r="T146" i="35" s="1"/>
  <c r="U146" i="35" s="1"/>
  <c r="H145" i="35"/>
  <c r="I145" i="35" s="1"/>
  <c r="J145" i="35" s="1"/>
  <c r="K145" i="35" s="1"/>
  <c r="L145" i="35" s="1"/>
  <c r="M145" i="35" s="1"/>
  <c r="N145" i="35" s="1"/>
  <c r="O145" i="35" s="1"/>
  <c r="P145" i="35" s="1"/>
  <c r="Q145" i="35" s="1"/>
  <c r="R145" i="35" s="1"/>
  <c r="S145" i="35" s="1"/>
  <c r="T145" i="35" s="1"/>
  <c r="U145" i="35" s="1"/>
  <c r="H144" i="35"/>
  <c r="I144" i="35" s="1"/>
  <c r="J144" i="35" s="1"/>
  <c r="K144" i="35" s="1"/>
  <c r="L144" i="35" s="1"/>
  <c r="M144" i="35" s="1"/>
  <c r="N144" i="35" s="1"/>
  <c r="O144" i="35" s="1"/>
  <c r="P144" i="35" s="1"/>
  <c r="Q144" i="35" s="1"/>
  <c r="R144" i="35" s="1"/>
  <c r="S144" i="35" s="1"/>
  <c r="T144" i="35" s="1"/>
  <c r="U144" i="35" s="1"/>
  <c r="H143" i="35"/>
  <c r="I143" i="35" s="1"/>
  <c r="J143" i="35" s="1"/>
  <c r="K143" i="35" s="1"/>
  <c r="L143" i="35" s="1"/>
  <c r="M143" i="35" s="1"/>
  <c r="N143" i="35" s="1"/>
  <c r="O143" i="35" s="1"/>
  <c r="P143" i="35" s="1"/>
  <c r="Q143" i="35" s="1"/>
  <c r="R143" i="35" s="1"/>
  <c r="S143" i="35" s="1"/>
  <c r="T143" i="35" s="1"/>
  <c r="U143" i="35" s="1"/>
  <c r="I115" i="35" l="1"/>
  <c r="J115" i="35" s="1"/>
  <c r="K115" i="35" s="1"/>
  <c r="L115" i="35" s="1"/>
  <c r="M115" i="35" s="1"/>
  <c r="N115" i="35" s="1"/>
  <c r="O115" i="35" s="1"/>
  <c r="P115" i="35" s="1"/>
  <c r="Q115" i="35" s="1"/>
  <c r="R115" i="35" s="1"/>
  <c r="S115" i="35" s="1"/>
  <c r="T115" i="35" s="1"/>
  <c r="U115" i="35" s="1"/>
  <c r="H114" i="35"/>
  <c r="I114" i="35" s="1"/>
  <c r="J114" i="35" s="1"/>
  <c r="K114" i="35" s="1"/>
  <c r="L114" i="35" s="1"/>
  <c r="M114" i="35" s="1"/>
  <c r="N114" i="35" s="1"/>
  <c r="O114" i="35" s="1"/>
  <c r="P114" i="35" s="1"/>
  <c r="Q114" i="35" s="1"/>
  <c r="R114" i="35" s="1"/>
  <c r="S114" i="35" s="1"/>
  <c r="T114" i="35" s="1"/>
  <c r="U114" i="35" s="1"/>
  <c r="H113" i="35"/>
  <c r="I113" i="35" s="1"/>
  <c r="J113" i="35" s="1"/>
  <c r="K113" i="35" s="1"/>
  <c r="L113" i="35" s="1"/>
  <c r="M113" i="35" s="1"/>
  <c r="N113" i="35" s="1"/>
  <c r="O113" i="35" s="1"/>
  <c r="P113" i="35" s="1"/>
  <c r="Q113" i="35" s="1"/>
  <c r="R113" i="35" s="1"/>
  <c r="S113" i="35" s="1"/>
  <c r="T113" i="35" s="1"/>
  <c r="U113" i="35" s="1"/>
  <c r="H112" i="35"/>
  <c r="I112" i="35" s="1"/>
  <c r="J112" i="35" s="1"/>
  <c r="K112" i="35" s="1"/>
  <c r="L112" i="35" s="1"/>
  <c r="M112" i="35" s="1"/>
  <c r="N112" i="35" s="1"/>
  <c r="O112" i="35" s="1"/>
  <c r="P112" i="35" s="1"/>
  <c r="Q112" i="35" s="1"/>
  <c r="R112" i="35" s="1"/>
  <c r="S112" i="35" s="1"/>
  <c r="T112" i="35" s="1"/>
  <c r="U112" i="35" s="1"/>
  <c r="H111" i="35"/>
  <c r="I111" i="35" s="1"/>
  <c r="J111" i="35" s="1"/>
  <c r="K111" i="35" s="1"/>
  <c r="L111" i="35" s="1"/>
  <c r="M111" i="35" s="1"/>
  <c r="N111" i="35" s="1"/>
  <c r="O111" i="35" s="1"/>
  <c r="P111" i="35" s="1"/>
  <c r="Q111" i="35" s="1"/>
  <c r="R111" i="35" s="1"/>
  <c r="S111" i="35" s="1"/>
  <c r="T111" i="35" s="1"/>
  <c r="U111" i="35" s="1"/>
  <c r="H10" i="36" l="1"/>
  <c r="H9" i="36"/>
  <c r="H16" i="36"/>
  <c r="H15" i="36"/>
  <c r="H14" i="36"/>
  <c r="I40" i="36"/>
  <c r="J40" i="36" s="1"/>
  <c r="K40" i="36" s="1"/>
  <c r="L40" i="36" s="1"/>
  <c r="M40" i="36" s="1"/>
  <c r="N40" i="36" s="1"/>
  <c r="O40" i="36" s="1"/>
  <c r="P40" i="36" s="1"/>
  <c r="Q40" i="36" s="1"/>
  <c r="R40" i="36" s="1"/>
  <c r="S40" i="36" s="1"/>
  <c r="T40" i="36" s="1"/>
  <c r="U40" i="36" s="1"/>
  <c r="H39" i="36"/>
  <c r="I39" i="36" s="1"/>
  <c r="J39" i="36" s="1"/>
  <c r="K39" i="36" s="1"/>
  <c r="L39" i="36" s="1"/>
  <c r="M39" i="36" s="1"/>
  <c r="N39" i="36" s="1"/>
  <c r="O39" i="36" s="1"/>
  <c r="P39" i="36" s="1"/>
  <c r="Q39" i="36" s="1"/>
  <c r="R39" i="36" s="1"/>
  <c r="S39" i="36" s="1"/>
  <c r="T39" i="36" s="1"/>
  <c r="U39" i="36" s="1"/>
  <c r="H38" i="36"/>
  <c r="I38" i="36" s="1"/>
  <c r="J38" i="36" s="1"/>
  <c r="K38" i="36" s="1"/>
  <c r="L38" i="36" s="1"/>
  <c r="M38" i="36" s="1"/>
  <c r="N38" i="36" s="1"/>
  <c r="O38" i="36" s="1"/>
  <c r="P38" i="36" s="1"/>
  <c r="Q38" i="36" s="1"/>
  <c r="R38" i="36" s="1"/>
  <c r="S38" i="36" s="1"/>
  <c r="T38" i="36" s="1"/>
  <c r="U38" i="36" s="1"/>
  <c r="H37" i="36"/>
  <c r="I37" i="36" s="1"/>
  <c r="J37" i="36" s="1"/>
  <c r="K37" i="36" s="1"/>
  <c r="L37" i="36" s="1"/>
  <c r="M37" i="36" s="1"/>
  <c r="N37" i="36" s="1"/>
  <c r="O37" i="36" s="1"/>
  <c r="P37" i="36" s="1"/>
  <c r="Q37" i="36" s="1"/>
  <c r="R37" i="36" s="1"/>
  <c r="S37" i="36" s="1"/>
  <c r="T37" i="36" s="1"/>
  <c r="U37" i="36" s="1"/>
  <c r="H36" i="36"/>
  <c r="I36" i="36" s="1"/>
  <c r="J36" i="36" s="1"/>
  <c r="K36" i="36" s="1"/>
  <c r="L36" i="36" s="1"/>
  <c r="M36" i="36" s="1"/>
  <c r="N36" i="36" s="1"/>
  <c r="O36" i="36" s="1"/>
  <c r="P36" i="36" s="1"/>
  <c r="Q36" i="36" s="1"/>
  <c r="R36" i="36" s="1"/>
  <c r="S36" i="36" s="1"/>
  <c r="T36" i="36" s="1"/>
  <c r="U36" i="36" s="1"/>
  <c r="I34" i="36"/>
  <c r="J34" i="36" s="1"/>
  <c r="K34" i="36" s="1"/>
  <c r="L34" i="36" s="1"/>
  <c r="M34" i="36" s="1"/>
  <c r="N34" i="36" s="1"/>
  <c r="O34" i="36" s="1"/>
  <c r="P34" i="36" s="1"/>
  <c r="Q34" i="36" s="1"/>
  <c r="R34" i="36" s="1"/>
  <c r="S34" i="36" s="1"/>
  <c r="T34" i="36" s="1"/>
  <c r="U34" i="36" s="1"/>
  <c r="H33" i="36"/>
  <c r="I33" i="36" s="1"/>
  <c r="J33" i="36" s="1"/>
  <c r="K33" i="36" s="1"/>
  <c r="L33" i="36" s="1"/>
  <c r="M33" i="36" s="1"/>
  <c r="N33" i="36" s="1"/>
  <c r="O33" i="36" s="1"/>
  <c r="P33" i="36" s="1"/>
  <c r="Q33" i="36" s="1"/>
  <c r="R33" i="36" s="1"/>
  <c r="S33" i="36" s="1"/>
  <c r="T33" i="36" s="1"/>
  <c r="U33" i="36" s="1"/>
  <c r="H32" i="36"/>
  <c r="I32" i="36" s="1"/>
  <c r="J32" i="36" s="1"/>
  <c r="K32" i="36" s="1"/>
  <c r="L32" i="36" s="1"/>
  <c r="M32" i="36" s="1"/>
  <c r="N32" i="36" s="1"/>
  <c r="O32" i="36" s="1"/>
  <c r="P32" i="36" s="1"/>
  <c r="Q32" i="36" s="1"/>
  <c r="R32" i="36" s="1"/>
  <c r="S32" i="36" s="1"/>
  <c r="T32" i="36" s="1"/>
  <c r="U32" i="36" s="1"/>
  <c r="H31" i="36"/>
  <c r="I31" i="36" s="1"/>
  <c r="J31" i="36" s="1"/>
  <c r="K31" i="36" s="1"/>
  <c r="L31" i="36" s="1"/>
  <c r="M31" i="36" s="1"/>
  <c r="N31" i="36" s="1"/>
  <c r="O31" i="36" s="1"/>
  <c r="P31" i="36" s="1"/>
  <c r="Q31" i="36" s="1"/>
  <c r="R31" i="36" s="1"/>
  <c r="S31" i="36" s="1"/>
  <c r="T31" i="36" s="1"/>
  <c r="U31" i="36" s="1"/>
  <c r="H30" i="36"/>
  <c r="I30" i="36" s="1"/>
  <c r="J30" i="36" s="1"/>
  <c r="K30" i="36" s="1"/>
  <c r="L30" i="36" s="1"/>
  <c r="M30" i="36" s="1"/>
  <c r="N30" i="36" s="1"/>
  <c r="O30" i="36" s="1"/>
  <c r="P30" i="36" s="1"/>
  <c r="Q30" i="36" s="1"/>
  <c r="R30" i="36" s="1"/>
  <c r="S30" i="36" s="1"/>
  <c r="T30" i="36" s="1"/>
  <c r="U30" i="36" s="1"/>
  <c r="I24" i="36"/>
  <c r="J24" i="36" s="1"/>
  <c r="K24" i="36" s="1"/>
  <c r="L24" i="36" s="1"/>
  <c r="M24" i="36" s="1"/>
  <c r="N24" i="36" s="1"/>
  <c r="O24" i="36" s="1"/>
  <c r="P24" i="36" s="1"/>
  <c r="Q24" i="36" s="1"/>
  <c r="R24" i="36" s="1"/>
  <c r="S24" i="36" s="1"/>
  <c r="T24" i="36" s="1"/>
  <c r="U24" i="36" s="1"/>
  <c r="I23" i="36"/>
  <c r="J23" i="36" s="1"/>
  <c r="K23" i="36" s="1"/>
  <c r="L23" i="36" s="1"/>
  <c r="M23" i="36" s="1"/>
  <c r="N23" i="36" s="1"/>
  <c r="O23" i="36" s="1"/>
  <c r="P23" i="36" s="1"/>
  <c r="Q23" i="36" s="1"/>
  <c r="R23" i="36" s="1"/>
  <c r="S23" i="36" s="1"/>
  <c r="T23" i="36" s="1"/>
  <c r="U23" i="36" s="1"/>
  <c r="H22" i="36"/>
  <c r="I22" i="36" s="1"/>
  <c r="J22" i="36" s="1"/>
  <c r="K22" i="36" s="1"/>
  <c r="L22" i="36" s="1"/>
  <c r="M22" i="36" s="1"/>
  <c r="N22" i="36" s="1"/>
  <c r="O22" i="36" s="1"/>
  <c r="P22" i="36" s="1"/>
  <c r="Q22" i="36" s="1"/>
  <c r="R22" i="36" s="1"/>
  <c r="S22" i="36" s="1"/>
  <c r="T22" i="36" s="1"/>
  <c r="U22" i="36" s="1"/>
  <c r="H21" i="36"/>
  <c r="I21" i="36" s="1"/>
  <c r="J21" i="36" s="1"/>
  <c r="K21" i="36" s="1"/>
  <c r="L21" i="36" s="1"/>
  <c r="M21" i="36" s="1"/>
  <c r="N21" i="36" s="1"/>
  <c r="O21" i="36" s="1"/>
  <c r="P21" i="36" s="1"/>
  <c r="Q21" i="36" s="1"/>
  <c r="R21" i="36" s="1"/>
  <c r="S21" i="36" s="1"/>
  <c r="T21" i="36" s="1"/>
  <c r="U21" i="36" s="1"/>
  <c r="H20" i="36"/>
  <c r="I20" i="36" s="1"/>
  <c r="J20" i="36" s="1"/>
  <c r="K20" i="36" s="1"/>
  <c r="L20" i="36" s="1"/>
  <c r="M20" i="36" s="1"/>
  <c r="N20" i="36" s="1"/>
  <c r="O20" i="36" s="1"/>
  <c r="P20" i="36" s="1"/>
  <c r="Q20" i="36" s="1"/>
  <c r="R20" i="36" s="1"/>
  <c r="S20" i="36" s="1"/>
  <c r="T20" i="36" s="1"/>
  <c r="U20" i="36" s="1"/>
  <c r="I18" i="36"/>
  <c r="J18" i="36" s="1"/>
  <c r="K18" i="36" s="1"/>
  <c r="L18" i="36" s="1"/>
  <c r="M18" i="36" s="1"/>
  <c r="N18" i="36" s="1"/>
  <c r="O18" i="36" s="1"/>
  <c r="P18" i="36" s="1"/>
  <c r="Q18" i="36" s="1"/>
  <c r="R18" i="36" s="1"/>
  <c r="S18" i="36" s="1"/>
  <c r="T18" i="36" s="1"/>
  <c r="U18" i="36" s="1"/>
  <c r="I17" i="36"/>
  <c r="J17" i="36" s="1"/>
  <c r="K17" i="36" s="1"/>
  <c r="L17" i="36" s="1"/>
  <c r="M17" i="36" s="1"/>
  <c r="N17" i="36" s="1"/>
  <c r="O17" i="36" s="1"/>
  <c r="P17" i="36" s="1"/>
  <c r="Q17" i="36" s="1"/>
  <c r="R17" i="36" s="1"/>
  <c r="S17" i="36" s="1"/>
  <c r="T17" i="36" s="1"/>
  <c r="U17" i="36" s="1"/>
  <c r="I16" i="36"/>
  <c r="J16" i="36" s="1"/>
  <c r="K16" i="36" s="1"/>
  <c r="L16" i="36" s="1"/>
  <c r="M16" i="36" s="1"/>
  <c r="N16" i="36" s="1"/>
  <c r="O16" i="36" s="1"/>
  <c r="P16" i="36" s="1"/>
  <c r="Q16" i="36" s="1"/>
  <c r="R16" i="36" s="1"/>
  <c r="S16" i="36" s="1"/>
  <c r="T16" i="36" s="1"/>
  <c r="U16" i="36" s="1"/>
  <c r="I15" i="36"/>
  <c r="J15" i="36" s="1"/>
  <c r="K15" i="36" s="1"/>
  <c r="L15" i="36" s="1"/>
  <c r="M15" i="36" s="1"/>
  <c r="N15" i="36" s="1"/>
  <c r="O15" i="36" s="1"/>
  <c r="P15" i="36" s="1"/>
  <c r="Q15" i="36" s="1"/>
  <c r="R15" i="36" s="1"/>
  <c r="S15" i="36" s="1"/>
  <c r="T15" i="36" s="1"/>
  <c r="U15" i="36" s="1"/>
  <c r="I14" i="36"/>
  <c r="J14" i="36" s="1"/>
  <c r="K14" i="36" s="1"/>
  <c r="L14" i="36" s="1"/>
  <c r="M14" i="36" s="1"/>
  <c r="N14" i="36" s="1"/>
  <c r="O14" i="36" s="1"/>
  <c r="P14" i="36" s="1"/>
  <c r="Q14" i="36" s="1"/>
  <c r="R14" i="36" s="1"/>
  <c r="S14" i="36" s="1"/>
  <c r="T14" i="36" s="1"/>
  <c r="U14" i="36" s="1"/>
  <c r="I12" i="36"/>
  <c r="J12" i="36" s="1"/>
  <c r="K12" i="36" s="1"/>
  <c r="L12" i="36" s="1"/>
  <c r="M12" i="36" s="1"/>
  <c r="N12" i="36" s="1"/>
  <c r="O12" i="36" s="1"/>
  <c r="P12" i="36" s="1"/>
  <c r="Q12" i="36" s="1"/>
  <c r="R12" i="36" s="1"/>
  <c r="S12" i="36" s="1"/>
  <c r="T12" i="36" s="1"/>
  <c r="U12" i="36" s="1"/>
  <c r="I11" i="36"/>
  <c r="J11" i="36" s="1"/>
  <c r="K11" i="36" s="1"/>
  <c r="L11" i="36" s="1"/>
  <c r="M11" i="36" s="1"/>
  <c r="N11" i="36" s="1"/>
  <c r="O11" i="36" s="1"/>
  <c r="P11" i="36" s="1"/>
  <c r="Q11" i="36" s="1"/>
  <c r="R11" i="36" s="1"/>
  <c r="S11" i="36" s="1"/>
  <c r="T11" i="36" s="1"/>
  <c r="U11" i="36" s="1"/>
  <c r="U10" i="36" s="1"/>
  <c r="I9" i="36"/>
  <c r="J9" i="36" s="1"/>
  <c r="K9" i="36" s="1"/>
  <c r="L9" i="36" s="1"/>
  <c r="M9" i="36" s="1"/>
  <c r="N9" i="36" s="1"/>
  <c r="O9" i="36" s="1"/>
  <c r="P9" i="36" s="1"/>
  <c r="Q9" i="36" s="1"/>
  <c r="R9" i="36" s="1"/>
  <c r="S9" i="36" s="1"/>
  <c r="T9" i="36" s="1"/>
  <c r="U9" i="36" s="1"/>
  <c r="I197" i="35"/>
  <c r="J197" i="35" s="1"/>
  <c r="K197" i="35" s="1"/>
  <c r="L197" i="35" s="1"/>
  <c r="M197" i="35" s="1"/>
  <c r="N197" i="35" s="1"/>
  <c r="O197" i="35" s="1"/>
  <c r="P197" i="35" s="1"/>
  <c r="Q197" i="35" s="1"/>
  <c r="R197" i="35" s="1"/>
  <c r="S197" i="35" s="1"/>
  <c r="T197" i="35" s="1"/>
  <c r="U197" i="35" s="1"/>
  <c r="H196" i="35"/>
  <c r="I196" i="35" s="1"/>
  <c r="J196" i="35" s="1"/>
  <c r="K196" i="35" s="1"/>
  <c r="L196" i="35" s="1"/>
  <c r="M196" i="35" s="1"/>
  <c r="N196" i="35" s="1"/>
  <c r="O196" i="35" s="1"/>
  <c r="P196" i="35" s="1"/>
  <c r="Q196" i="35" s="1"/>
  <c r="R196" i="35" s="1"/>
  <c r="S196" i="35" s="1"/>
  <c r="T196" i="35" s="1"/>
  <c r="U196" i="35" s="1"/>
  <c r="H195" i="35"/>
  <c r="I195" i="35" s="1"/>
  <c r="J195" i="35" s="1"/>
  <c r="K195" i="35" s="1"/>
  <c r="L195" i="35" s="1"/>
  <c r="M195" i="35" s="1"/>
  <c r="N195" i="35" s="1"/>
  <c r="O195" i="35" s="1"/>
  <c r="P195" i="35" s="1"/>
  <c r="Q195" i="35" s="1"/>
  <c r="R195" i="35" s="1"/>
  <c r="S195" i="35" s="1"/>
  <c r="T195" i="35" s="1"/>
  <c r="U195" i="35" s="1"/>
  <c r="H194" i="35"/>
  <c r="I194" i="35" s="1"/>
  <c r="J194" i="35" s="1"/>
  <c r="K194" i="35" s="1"/>
  <c r="L194" i="35" s="1"/>
  <c r="M194" i="35" s="1"/>
  <c r="N194" i="35" s="1"/>
  <c r="O194" i="35" s="1"/>
  <c r="P194" i="35" s="1"/>
  <c r="Q194" i="35" s="1"/>
  <c r="R194" i="35" s="1"/>
  <c r="S194" i="35" s="1"/>
  <c r="T194" i="35" s="1"/>
  <c r="U194" i="35" s="1"/>
  <c r="H193" i="35"/>
  <c r="I193" i="35" s="1"/>
  <c r="J193" i="35" s="1"/>
  <c r="K193" i="35" s="1"/>
  <c r="L193" i="35" s="1"/>
  <c r="M193" i="35" s="1"/>
  <c r="N193" i="35" s="1"/>
  <c r="O193" i="35" s="1"/>
  <c r="P193" i="35" s="1"/>
  <c r="Q193" i="35" s="1"/>
  <c r="R193" i="35" s="1"/>
  <c r="S193" i="35" s="1"/>
  <c r="T193" i="35" s="1"/>
  <c r="U193" i="35" s="1"/>
  <c r="I191" i="35"/>
  <c r="J191" i="35" s="1"/>
  <c r="K191" i="35" s="1"/>
  <c r="L191" i="35" s="1"/>
  <c r="M191" i="35" s="1"/>
  <c r="N191" i="35" s="1"/>
  <c r="O191" i="35" s="1"/>
  <c r="P191" i="35" s="1"/>
  <c r="Q191" i="35" s="1"/>
  <c r="R191" i="35" s="1"/>
  <c r="S191" i="35" s="1"/>
  <c r="T191" i="35" s="1"/>
  <c r="U191" i="35" s="1"/>
  <c r="H190" i="35"/>
  <c r="I190" i="35" s="1"/>
  <c r="J190" i="35" s="1"/>
  <c r="K190" i="35" s="1"/>
  <c r="L190" i="35" s="1"/>
  <c r="M190" i="35" s="1"/>
  <c r="N190" i="35" s="1"/>
  <c r="O190" i="35" s="1"/>
  <c r="P190" i="35" s="1"/>
  <c r="Q190" i="35" s="1"/>
  <c r="R190" i="35" s="1"/>
  <c r="S190" i="35" s="1"/>
  <c r="T190" i="35" s="1"/>
  <c r="U190" i="35" s="1"/>
  <c r="H189" i="35"/>
  <c r="I189" i="35" s="1"/>
  <c r="J189" i="35" s="1"/>
  <c r="K189" i="35" s="1"/>
  <c r="L189" i="35" s="1"/>
  <c r="M189" i="35" s="1"/>
  <c r="N189" i="35" s="1"/>
  <c r="O189" i="35" s="1"/>
  <c r="P189" i="35" s="1"/>
  <c r="Q189" i="35" s="1"/>
  <c r="R189" i="35" s="1"/>
  <c r="S189" i="35" s="1"/>
  <c r="T189" i="35" s="1"/>
  <c r="U189" i="35" s="1"/>
  <c r="H188" i="35"/>
  <c r="I188" i="35" s="1"/>
  <c r="J188" i="35" s="1"/>
  <c r="K188" i="35" s="1"/>
  <c r="L188" i="35" s="1"/>
  <c r="M188" i="35" s="1"/>
  <c r="N188" i="35" s="1"/>
  <c r="O188" i="35" s="1"/>
  <c r="P188" i="35" s="1"/>
  <c r="Q188" i="35" s="1"/>
  <c r="R188" i="35" s="1"/>
  <c r="S188" i="35" s="1"/>
  <c r="T188" i="35" s="1"/>
  <c r="U188" i="35" s="1"/>
  <c r="H187" i="35"/>
  <c r="I187" i="35" s="1"/>
  <c r="J187" i="35" s="1"/>
  <c r="K187" i="35" s="1"/>
  <c r="L187" i="35" s="1"/>
  <c r="M187" i="35" s="1"/>
  <c r="N187" i="35" s="1"/>
  <c r="O187" i="35" s="1"/>
  <c r="P187" i="35" s="1"/>
  <c r="Q187" i="35" s="1"/>
  <c r="R187" i="35" s="1"/>
  <c r="S187" i="35" s="1"/>
  <c r="T187" i="35" s="1"/>
  <c r="U187" i="35" s="1"/>
  <c r="I185" i="35"/>
  <c r="J185" i="35" s="1"/>
  <c r="K185" i="35" s="1"/>
  <c r="L185" i="35" s="1"/>
  <c r="M185" i="35" s="1"/>
  <c r="N185" i="35" s="1"/>
  <c r="O185" i="35" s="1"/>
  <c r="P185" i="35" s="1"/>
  <c r="Q185" i="35" s="1"/>
  <c r="R185" i="35" s="1"/>
  <c r="S185" i="35" s="1"/>
  <c r="T185" i="35" s="1"/>
  <c r="U185" i="35" s="1"/>
  <c r="H184" i="35"/>
  <c r="I184" i="35" s="1"/>
  <c r="J184" i="35" s="1"/>
  <c r="K184" i="35" s="1"/>
  <c r="L184" i="35" s="1"/>
  <c r="M184" i="35" s="1"/>
  <c r="N184" i="35" s="1"/>
  <c r="O184" i="35" s="1"/>
  <c r="P184" i="35" s="1"/>
  <c r="Q184" i="35" s="1"/>
  <c r="R184" i="35" s="1"/>
  <c r="S184" i="35" s="1"/>
  <c r="T184" i="35" s="1"/>
  <c r="U184" i="35" s="1"/>
  <c r="H183" i="35"/>
  <c r="I183" i="35" s="1"/>
  <c r="J183" i="35" s="1"/>
  <c r="K183" i="35" s="1"/>
  <c r="L183" i="35" s="1"/>
  <c r="M183" i="35" s="1"/>
  <c r="N183" i="35" s="1"/>
  <c r="O183" i="35" s="1"/>
  <c r="P183" i="35" s="1"/>
  <c r="Q183" i="35" s="1"/>
  <c r="R183" i="35" s="1"/>
  <c r="S183" i="35" s="1"/>
  <c r="T183" i="35" s="1"/>
  <c r="U183" i="35" s="1"/>
  <c r="H182" i="35"/>
  <c r="I182" i="35" s="1"/>
  <c r="J182" i="35" s="1"/>
  <c r="K182" i="35" s="1"/>
  <c r="L182" i="35" s="1"/>
  <c r="M182" i="35" s="1"/>
  <c r="N182" i="35" s="1"/>
  <c r="O182" i="35" s="1"/>
  <c r="P182" i="35" s="1"/>
  <c r="Q182" i="35" s="1"/>
  <c r="R182" i="35" s="1"/>
  <c r="S182" i="35" s="1"/>
  <c r="T182" i="35" s="1"/>
  <c r="U182" i="35" s="1"/>
  <c r="H181" i="35"/>
  <c r="I181" i="35" s="1"/>
  <c r="J181" i="35" s="1"/>
  <c r="K181" i="35" s="1"/>
  <c r="L181" i="35" s="1"/>
  <c r="M181" i="35" s="1"/>
  <c r="N181" i="35" s="1"/>
  <c r="O181" i="35" s="1"/>
  <c r="P181" i="35" s="1"/>
  <c r="Q181" i="35" s="1"/>
  <c r="R181" i="35" s="1"/>
  <c r="S181" i="35" s="1"/>
  <c r="T181" i="35" s="1"/>
  <c r="U181" i="35" s="1"/>
  <c r="I175" i="35"/>
  <c r="J175" i="35" s="1"/>
  <c r="K175" i="35" s="1"/>
  <c r="L175" i="35" s="1"/>
  <c r="M175" i="35" s="1"/>
  <c r="N175" i="35" s="1"/>
  <c r="O175" i="35" s="1"/>
  <c r="P175" i="35" s="1"/>
  <c r="Q175" i="35" s="1"/>
  <c r="R175" i="35" s="1"/>
  <c r="S175" i="35" s="1"/>
  <c r="T175" i="35" s="1"/>
  <c r="U175" i="35" s="1"/>
  <c r="H174" i="35"/>
  <c r="I174" i="35" s="1"/>
  <c r="J174" i="35" s="1"/>
  <c r="K174" i="35" s="1"/>
  <c r="L174" i="35" s="1"/>
  <c r="M174" i="35" s="1"/>
  <c r="N174" i="35" s="1"/>
  <c r="O174" i="35" s="1"/>
  <c r="P174" i="35" s="1"/>
  <c r="Q174" i="35" s="1"/>
  <c r="R174" i="35" s="1"/>
  <c r="S174" i="35" s="1"/>
  <c r="T174" i="35" s="1"/>
  <c r="U174" i="35" s="1"/>
  <c r="H173" i="35"/>
  <c r="I173" i="35" s="1"/>
  <c r="J173" i="35" s="1"/>
  <c r="K173" i="35" s="1"/>
  <c r="L173" i="35" s="1"/>
  <c r="M173" i="35" s="1"/>
  <c r="N173" i="35" s="1"/>
  <c r="O173" i="35" s="1"/>
  <c r="P173" i="35" s="1"/>
  <c r="Q173" i="35" s="1"/>
  <c r="R173" i="35" s="1"/>
  <c r="S173" i="35" s="1"/>
  <c r="T173" i="35" s="1"/>
  <c r="U173" i="35" s="1"/>
  <c r="H172" i="35"/>
  <c r="I172" i="35" s="1"/>
  <c r="J172" i="35" s="1"/>
  <c r="K172" i="35" s="1"/>
  <c r="L172" i="35" s="1"/>
  <c r="M172" i="35" s="1"/>
  <c r="N172" i="35" s="1"/>
  <c r="O172" i="35" s="1"/>
  <c r="P172" i="35" s="1"/>
  <c r="Q172" i="35" s="1"/>
  <c r="R172" i="35" s="1"/>
  <c r="S172" i="35" s="1"/>
  <c r="T172" i="35" s="1"/>
  <c r="U172" i="35" s="1"/>
  <c r="H171" i="35"/>
  <c r="I171" i="35" s="1"/>
  <c r="J171" i="35" s="1"/>
  <c r="K171" i="35" s="1"/>
  <c r="L171" i="35" s="1"/>
  <c r="M171" i="35" s="1"/>
  <c r="N171" i="35" s="1"/>
  <c r="O171" i="35" s="1"/>
  <c r="P171" i="35" s="1"/>
  <c r="Q171" i="35" s="1"/>
  <c r="R171" i="35" s="1"/>
  <c r="S171" i="35" s="1"/>
  <c r="T171" i="35" s="1"/>
  <c r="U171" i="35" s="1"/>
  <c r="I169" i="35"/>
  <c r="J169" i="35" s="1"/>
  <c r="K169" i="35" s="1"/>
  <c r="L169" i="35" s="1"/>
  <c r="M169" i="35" s="1"/>
  <c r="N169" i="35" s="1"/>
  <c r="O169" i="35" s="1"/>
  <c r="P169" i="35" s="1"/>
  <c r="Q169" i="35" s="1"/>
  <c r="R169" i="35" s="1"/>
  <c r="S169" i="35" s="1"/>
  <c r="T169" i="35" s="1"/>
  <c r="U169" i="35" s="1"/>
  <c r="H168" i="35"/>
  <c r="I168" i="35" s="1"/>
  <c r="J168" i="35" s="1"/>
  <c r="K168" i="35" s="1"/>
  <c r="L168" i="35" s="1"/>
  <c r="M168" i="35" s="1"/>
  <c r="N168" i="35" s="1"/>
  <c r="O168" i="35" s="1"/>
  <c r="P168" i="35" s="1"/>
  <c r="Q168" i="35" s="1"/>
  <c r="R168" i="35" s="1"/>
  <c r="S168" i="35" s="1"/>
  <c r="T168" i="35" s="1"/>
  <c r="U168" i="35" s="1"/>
  <c r="H167" i="35"/>
  <c r="I167" i="35" s="1"/>
  <c r="J167" i="35" s="1"/>
  <c r="K167" i="35" s="1"/>
  <c r="L167" i="35" s="1"/>
  <c r="M167" i="35" s="1"/>
  <c r="N167" i="35" s="1"/>
  <c r="O167" i="35" s="1"/>
  <c r="P167" i="35" s="1"/>
  <c r="Q167" i="35" s="1"/>
  <c r="R167" i="35" s="1"/>
  <c r="S167" i="35" s="1"/>
  <c r="T167" i="35" s="1"/>
  <c r="U167" i="35" s="1"/>
  <c r="H166" i="35"/>
  <c r="I166" i="35" s="1"/>
  <c r="J166" i="35" s="1"/>
  <c r="K166" i="35" s="1"/>
  <c r="L166" i="35" s="1"/>
  <c r="M166" i="35" s="1"/>
  <c r="N166" i="35" s="1"/>
  <c r="O166" i="35" s="1"/>
  <c r="P166" i="35" s="1"/>
  <c r="Q166" i="35" s="1"/>
  <c r="R166" i="35" s="1"/>
  <c r="S166" i="35" s="1"/>
  <c r="T166" i="35" s="1"/>
  <c r="U166" i="35" s="1"/>
  <c r="H165" i="35"/>
  <c r="I165" i="35" s="1"/>
  <c r="J165" i="35" s="1"/>
  <c r="K165" i="35" s="1"/>
  <c r="L165" i="35" s="1"/>
  <c r="M165" i="35" s="1"/>
  <c r="N165" i="35" s="1"/>
  <c r="O165" i="35" s="1"/>
  <c r="P165" i="35" s="1"/>
  <c r="Q165" i="35" s="1"/>
  <c r="R165" i="35" s="1"/>
  <c r="S165" i="35" s="1"/>
  <c r="T165" i="35" s="1"/>
  <c r="U165" i="35" s="1"/>
  <c r="I163" i="35"/>
  <c r="J163" i="35" s="1"/>
  <c r="K163" i="35" s="1"/>
  <c r="L163" i="35" s="1"/>
  <c r="M163" i="35" s="1"/>
  <c r="N163" i="35" s="1"/>
  <c r="O163" i="35" s="1"/>
  <c r="P163" i="35" s="1"/>
  <c r="Q163" i="35" s="1"/>
  <c r="R163" i="35" s="1"/>
  <c r="S163" i="35" s="1"/>
  <c r="T163" i="35" s="1"/>
  <c r="U163" i="35" s="1"/>
  <c r="H162" i="35"/>
  <c r="I162" i="35" s="1"/>
  <c r="J162" i="35" s="1"/>
  <c r="K162" i="35" s="1"/>
  <c r="L162" i="35" s="1"/>
  <c r="M162" i="35" s="1"/>
  <c r="N162" i="35" s="1"/>
  <c r="O162" i="35" s="1"/>
  <c r="P162" i="35" s="1"/>
  <c r="Q162" i="35" s="1"/>
  <c r="R162" i="35" s="1"/>
  <c r="S162" i="35" s="1"/>
  <c r="T162" i="35" s="1"/>
  <c r="U162" i="35" s="1"/>
  <c r="H161" i="35"/>
  <c r="I161" i="35" s="1"/>
  <c r="J161" i="35" s="1"/>
  <c r="K161" i="35" s="1"/>
  <c r="L161" i="35" s="1"/>
  <c r="M161" i="35" s="1"/>
  <c r="N161" i="35" s="1"/>
  <c r="O161" i="35" s="1"/>
  <c r="P161" i="35" s="1"/>
  <c r="Q161" i="35" s="1"/>
  <c r="R161" i="35" s="1"/>
  <c r="S161" i="35" s="1"/>
  <c r="T161" i="35" s="1"/>
  <c r="U161" i="35" s="1"/>
  <c r="H160" i="35"/>
  <c r="I160" i="35" s="1"/>
  <c r="J160" i="35" s="1"/>
  <c r="K160" i="35" s="1"/>
  <c r="L160" i="35" s="1"/>
  <c r="M160" i="35" s="1"/>
  <c r="N160" i="35" s="1"/>
  <c r="O160" i="35" s="1"/>
  <c r="P160" i="35" s="1"/>
  <c r="Q160" i="35" s="1"/>
  <c r="R160" i="35" s="1"/>
  <c r="S160" i="35" s="1"/>
  <c r="T160" i="35" s="1"/>
  <c r="U160" i="35" s="1"/>
  <c r="H159" i="35"/>
  <c r="I159" i="35" s="1"/>
  <c r="J159" i="35" s="1"/>
  <c r="K159" i="35" s="1"/>
  <c r="L159" i="35" s="1"/>
  <c r="M159" i="35" s="1"/>
  <c r="N159" i="35" s="1"/>
  <c r="O159" i="35" s="1"/>
  <c r="P159" i="35" s="1"/>
  <c r="Q159" i="35" s="1"/>
  <c r="R159" i="35" s="1"/>
  <c r="S159" i="35" s="1"/>
  <c r="T159" i="35" s="1"/>
  <c r="U159" i="35" s="1"/>
  <c r="I141" i="35"/>
  <c r="J141" i="35" s="1"/>
  <c r="K141" i="35" s="1"/>
  <c r="L141" i="35" s="1"/>
  <c r="M141" i="35" s="1"/>
  <c r="N141" i="35" s="1"/>
  <c r="O141" i="35" s="1"/>
  <c r="P141" i="35" s="1"/>
  <c r="Q141" i="35" s="1"/>
  <c r="R141" i="35" s="1"/>
  <c r="S141" i="35" s="1"/>
  <c r="T141" i="35" s="1"/>
  <c r="U141" i="35" s="1"/>
  <c r="H140" i="35"/>
  <c r="I140" i="35" s="1"/>
  <c r="J140" i="35" s="1"/>
  <c r="K140" i="35" s="1"/>
  <c r="L140" i="35" s="1"/>
  <c r="M140" i="35" s="1"/>
  <c r="N140" i="35" s="1"/>
  <c r="O140" i="35" s="1"/>
  <c r="P140" i="35" s="1"/>
  <c r="Q140" i="35" s="1"/>
  <c r="R140" i="35" s="1"/>
  <c r="S140" i="35" s="1"/>
  <c r="T140" i="35" s="1"/>
  <c r="U140" i="35" s="1"/>
  <c r="H139" i="35"/>
  <c r="I139" i="35" s="1"/>
  <c r="J139" i="35" s="1"/>
  <c r="K139" i="35" s="1"/>
  <c r="L139" i="35" s="1"/>
  <c r="M139" i="35" s="1"/>
  <c r="N139" i="35" s="1"/>
  <c r="O139" i="35" s="1"/>
  <c r="P139" i="35" s="1"/>
  <c r="Q139" i="35" s="1"/>
  <c r="R139" i="35" s="1"/>
  <c r="S139" i="35" s="1"/>
  <c r="T139" i="35" s="1"/>
  <c r="U139" i="35" s="1"/>
  <c r="H138" i="35"/>
  <c r="I138" i="35" s="1"/>
  <c r="J138" i="35" s="1"/>
  <c r="K138" i="35" s="1"/>
  <c r="L138" i="35" s="1"/>
  <c r="M138" i="35" s="1"/>
  <c r="N138" i="35" s="1"/>
  <c r="O138" i="35" s="1"/>
  <c r="P138" i="35" s="1"/>
  <c r="Q138" i="35" s="1"/>
  <c r="R138" i="35" s="1"/>
  <c r="S138" i="35" s="1"/>
  <c r="T138" i="35" s="1"/>
  <c r="U138" i="35" s="1"/>
  <c r="H137" i="35"/>
  <c r="I137" i="35" s="1"/>
  <c r="J137" i="35" s="1"/>
  <c r="K137" i="35" s="1"/>
  <c r="L137" i="35" s="1"/>
  <c r="M137" i="35" s="1"/>
  <c r="N137" i="35" s="1"/>
  <c r="O137" i="35" s="1"/>
  <c r="P137" i="35" s="1"/>
  <c r="Q137" i="35" s="1"/>
  <c r="R137" i="35" s="1"/>
  <c r="S137" i="35" s="1"/>
  <c r="T137" i="35" s="1"/>
  <c r="U137" i="35" s="1"/>
  <c r="I135" i="35"/>
  <c r="J135" i="35" s="1"/>
  <c r="K135" i="35" s="1"/>
  <c r="L135" i="35" s="1"/>
  <c r="M135" i="35" s="1"/>
  <c r="N135" i="35" s="1"/>
  <c r="O135" i="35" s="1"/>
  <c r="P135" i="35" s="1"/>
  <c r="Q135" i="35" s="1"/>
  <c r="R135" i="35" s="1"/>
  <c r="S135" i="35" s="1"/>
  <c r="T135" i="35" s="1"/>
  <c r="U135" i="35" s="1"/>
  <c r="H134" i="35"/>
  <c r="I134" i="35" s="1"/>
  <c r="J134" i="35" s="1"/>
  <c r="K134" i="35" s="1"/>
  <c r="L134" i="35" s="1"/>
  <c r="M134" i="35" s="1"/>
  <c r="N134" i="35" s="1"/>
  <c r="O134" i="35" s="1"/>
  <c r="P134" i="35" s="1"/>
  <c r="Q134" i="35" s="1"/>
  <c r="R134" i="35" s="1"/>
  <c r="S134" i="35" s="1"/>
  <c r="T134" i="35" s="1"/>
  <c r="U134" i="35" s="1"/>
  <c r="H133" i="35"/>
  <c r="I133" i="35" s="1"/>
  <c r="J133" i="35" s="1"/>
  <c r="K133" i="35" s="1"/>
  <c r="L133" i="35" s="1"/>
  <c r="M133" i="35" s="1"/>
  <c r="N133" i="35" s="1"/>
  <c r="O133" i="35" s="1"/>
  <c r="P133" i="35" s="1"/>
  <c r="Q133" i="35" s="1"/>
  <c r="R133" i="35" s="1"/>
  <c r="S133" i="35" s="1"/>
  <c r="T133" i="35" s="1"/>
  <c r="U133" i="35" s="1"/>
  <c r="H132" i="35"/>
  <c r="I132" i="35" s="1"/>
  <c r="J132" i="35" s="1"/>
  <c r="K132" i="35" s="1"/>
  <c r="L132" i="35" s="1"/>
  <c r="M132" i="35" s="1"/>
  <c r="N132" i="35" s="1"/>
  <c r="O132" i="35" s="1"/>
  <c r="P132" i="35" s="1"/>
  <c r="Q132" i="35" s="1"/>
  <c r="R132" i="35" s="1"/>
  <c r="S132" i="35" s="1"/>
  <c r="T132" i="35" s="1"/>
  <c r="U132" i="35" s="1"/>
  <c r="H131" i="35"/>
  <c r="I131" i="35" s="1"/>
  <c r="J131" i="35" s="1"/>
  <c r="K131" i="35" s="1"/>
  <c r="L131" i="35" s="1"/>
  <c r="M131" i="35" s="1"/>
  <c r="N131" i="35" s="1"/>
  <c r="O131" i="35" s="1"/>
  <c r="P131" i="35" s="1"/>
  <c r="Q131" i="35" s="1"/>
  <c r="R131" i="35" s="1"/>
  <c r="S131" i="35" s="1"/>
  <c r="T131" i="35" s="1"/>
  <c r="U131" i="35" s="1"/>
  <c r="I129" i="35"/>
  <c r="J129" i="35" s="1"/>
  <c r="K129" i="35" s="1"/>
  <c r="L129" i="35" s="1"/>
  <c r="M129" i="35" s="1"/>
  <c r="N129" i="35" s="1"/>
  <c r="O129" i="35" s="1"/>
  <c r="P129" i="35" s="1"/>
  <c r="Q129" i="35" s="1"/>
  <c r="R129" i="35" s="1"/>
  <c r="S129" i="35" s="1"/>
  <c r="T129" i="35" s="1"/>
  <c r="U129" i="35" s="1"/>
  <c r="H128" i="35"/>
  <c r="I128" i="35" s="1"/>
  <c r="J128" i="35" s="1"/>
  <c r="K128" i="35" s="1"/>
  <c r="L128" i="35" s="1"/>
  <c r="M128" i="35" s="1"/>
  <c r="N128" i="35" s="1"/>
  <c r="O128" i="35" s="1"/>
  <c r="P128" i="35" s="1"/>
  <c r="Q128" i="35" s="1"/>
  <c r="R128" i="35" s="1"/>
  <c r="S128" i="35" s="1"/>
  <c r="T128" i="35" s="1"/>
  <c r="U128" i="35" s="1"/>
  <c r="H127" i="35"/>
  <c r="I127" i="35" s="1"/>
  <c r="J127" i="35" s="1"/>
  <c r="K127" i="35" s="1"/>
  <c r="L127" i="35" s="1"/>
  <c r="M127" i="35" s="1"/>
  <c r="N127" i="35" s="1"/>
  <c r="O127" i="35" s="1"/>
  <c r="P127" i="35" s="1"/>
  <c r="Q127" i="35" s="1"/>
  <c r="R127" i="35" s="1"/>
  <c r="S127" i="35" s="1"/>
  <c r="T127" i="35" s="1"/>
  <c r="U127" i="35" s="1"/>
  <c r="H126" i="35"/>
  <c r="I126" i="35" s="1"/>
  <c r="J126" i="35" s="1"/>
  <c r="K126" i="35" s="1"/>
  <c r="L126" i="35" s="1"/>
  <c r="M126" i="35" s="1"/>
  <c r="N126" i="35" s="1"/>
  <c r="O126" i="35" s="1"/>
  <c r="P126" i="35" s="1"/>
  <c r="Q126" i="35" s="1"/>
  <c r="R126" i="35" s="1"/>
  <c r="S126" i="35" s="1"/>
  <c r="T126" i="35" s="1"/>
  <c r="U126" i="35" s="1"/>
  <c r="I120" i="35"/>
  <c r="J120" i="35" s="1"/>
  <c r="K120" i="35" s="1"/>
  <c r="L120" i="35" s="1"/>
  <c r="M120" i="35" s="1"/>
  <c r="N120" i="35" s="1"/>
  <c r="O120" i="35" s="1"/>
  <c r="P120" i="35" s="1"/>
  <c r="Q120" i="35" s="1"/>
  <c r="R120" i="35" s="1"/>
  <c r="S120" i="35" s="1"/>
  <c r="T120" i="35" s="1"/>
  <c r="U120" i="35" s="1"/>
  <c r="H119" i="35"/>
  <c r="I119" i="35" s="1"/>
  <c r="J119" i="35" s="1"/>
  <c r="K119" i="35" s="1"/>
  <c r="L119" i="35" s="1"/>
  <c r="M119" i="35" s="1"/>
  <c r="N119" i="35" s="1"/>
  <c r="O119" i="35" s="1"/>
  <c r="P119" i="35" s="1"/>
  <c r="Q119" i="35" s="1"/>
  <c r="R119" i="35" s="1"/>
  <c r="S119" i="35" s="1"/>
  <c r="T119" i="35" s="1"/>
  <c r="U119" i="35" s="1"/>
  <c r="H118" i="35"/>
  <c r="I118" i="35" s="1"/>
  <c r="J118" i="35" s="1"/>
  <c r="K118" i="35" s="1"/>
  <c r="L118" i="35" s="1"/>
  <c r="M118" i="35" s="1"/>
  <c r="N118" i="35" s="1"/>
  <c r="O118" i="35" s="1"/>
  <c r="P118" i="35" s="1"/>
  <c r="Q118" i="35" s="1"/>
  <c r="R118" i="35" s="1"/>
  <c r="S118" i="35" s="1"/>
  <c r="T118" i="35" s="1"/>
  <c r="U118" i="35" s="1"/>
  <c r="H117" i="35"/>
  <c r="I117" i="35" s="1"/>
  <c r="J117" i="35" s="1"/>
  <c r="K117" i="35" s="1"/>
  <c r="L117" i="35" s="1"/>
  <c r="M117" i="35" s="1"/>
  <c r="N117" i="35" s="1"/>
  <c r="O117" i="35" s="1"/>
  <c r="P117" i="35" s="1"/>
  <c r="Q117" i="35" s="1"/>
  <c r="R117" i="35" s="1"/>
  <c r="S117" i="35" s="1"/>
  <c r="T117" i="35" s="1"/>
  <c r="U117" i="35" s="1"/>
  <c r="I109" i="35"/>
  <c r="J109" i="35" s="1"/>
  <c r="K109" i="35" s="1"/>
  <c r="L109" i="35" s="1"/>
  <c r="M109" i="35" s="1"/>
  <c r="N109" i="35" s="1"/>
  <c r="O109" i="35" s="1"/>
  <c r="P109" i="35" s="1"/>
  <c r="Q109" i="35" s="1"/>
  <c r="R109" i="35" s="1"/>
  <c r="S109" i="35" s="1"/>
  <c r="T109" i="35" s="1"/>
  <c r="U109" i="35" s="1"/>
  <c r="H108" i="35"/>
  <c r="I108" i="35" s="1"/>
  <c r="J108" i="35" s="1"/>
  <c r="K108" i="35" s="1"/>
  <c r="L108" i="35" s="1"/>
  <c r="M108" i="35" s="1"/>
  <c r="N108" i="35" s="1"/>
  <c r="O108" i="35" s="1"/>
  <c r="P108" i="35" s="1"/>
  <c r="Q108" i="35" s="1"/>
  <c r="R108" i="35" s="1"/>
  <c r="S108" i="35" s="1"/>
  <c r="T108" i="35" s="1"/>
  <c r="U108" i="35" s="1"/>
  <c r="H107" i="35"/>
  <c r="I107" i="35" s="1"/>
  <c r="J107" i="35" s="1"/>
  <c r="K107" i="35" s="1"/>
  <c r="L107" i="35" s="1"/>
  <c r="M107" i="35" s="1"/>
  <c r="N107" i="35" s="1"/>
  <c r="O107" i="35" s="1"/>
  <c r="P107" i="35" s="1"/>
  <c r="Q107" i="35" s="1"/>
  <c r="R107" i="35" s="1"/>
  <c r="S107" i="35" s="1"/>
  <c r="T107" i="35" s="1"/>
  <c r="U107" i="35" s="1"/>
  <c r="H106" i="35"/>
  <c r="I106" i="35" s="1"/>
  <c r="J106" i="35" s="1"/>
  <c r="K106" i="35" s="1"/>
  <c r="L106" i="35" s="1"/>
  <c r="M106" i="35" s="1"/>
  <c r="N106" i="35" s="1"/>
  <c r="O106" i="35" s="1"/>
  <c r="P106" i="35" s="1"/>
  <c r="Q106" i="35" s="1"/>
  <c r="R106" i="35" s="1"/>
  <c r="S106" i="35" s="1"/>
  <c r="T106" i="35" s="1"/>
  <c r="U106" i="35" s="1"/>
  <c r="I104" i="35"/>
  <c r="J104" i="35" s="1"/>
  <c r="K104" i="35" s="1"/>
  <c r="L104" i="35" s="1"/>
  <c r="M104" i="35" s="1"/>
  <c r="N104" i="35" s="1"/>
  <c r="O104" i="35" s="1"/>
  <c r="P104" i="35" s="1"/>
  <c r="Q104" i="35" s="1"/>
  <c r="R104" i="35" s="1"/>
  <c r="S104" i="35" s="1"/>
  <c r="T104" i="35" s="1"/>
  <c r="U104" i="35" s="1"/>
  <c r="H103" i="35"/>
  <c r="I103" i="35" s="1"/>
  <c r="J103" i="35" s="1"/>
  <c r="K103" i="35" s="1"/>
  <c r="L103" i="35" s="1"/>
  <c r="M103" i="35" s="1"/>
  <c r="N103" i="35" s="1"/>
  <c r="O103" i="35" s="1"/>
  <c r="P103" i="35" s="1"/>
  <c r="Q103" i="35" s="1"/>
  <c r="R103" i="35" s="1"/>
  <c r="S103" i="35" s="1"/>
  <c r="T103" i="35" s="1"/>
  <c r="U103" i="35" s="1"/>
  <c r="H102" i="35"/>
  <c r="I102" i="35" s="1"/>
  <c r="J102" i="35" s="1"/>
  <c r="K102" i="35" s="1"/>
  <c r="L102" i="35" s="1"/>
  <c r="M102" i="35" s="1"/>
  <c r="N102" i="35" s="1"/>
  <c r="O102" i="35" s="1"/>
  <c r="P102" i="35" s="1"/>
  <c r="Q102" i="35" s="1"/>
  <c r="R102" i="35" s="1"/>
  <c r="S102" i="35" s="1"/>
  <c r="T102" i="35" s="1"/>
  <c r="U102" i="35" s="1"/>
  <c r="H101" i="35"/>
  <c r="I101" i="35" s="1"/>
  <c r="J101" i="35" s="1"/>
  <c r="K101" i="35" s="1"/>
  <c r="L101" i="35" s="1"/>
  <c r="M101" i="35" s="1"/>
  <c r="N101" i="35" s="1"/>
  <c r="O101" i="35" s="1"/>
  <c r="P101" i="35" s="1"/>
  <c r="Q101" i="35" s="1"/>
  <c r="R101" i="35" s="1"/>
  <c r="S101" i="35" s="1"/>
  <c r="T101" i="35" s="1"/>
  <c r="U101" i="35" s="1"/>
  <c r="I95" i="35"/>
  <c r="J95" i="35" s="1"/>
  <c r="K95" i="35" s="1"/>
  <c r="L95" i="35" s="1"/>
  <c r="M95" i="35" s="1"/>
  <c r="N95" i="35" s="1"/>
  <c r="O95" i="35" s="1"/>
  <c r="P95" i="35" s="1"/>
  <c r="Q95" i="35" s="1"/>
  <c r="R95" i="35" s="1"/>
  <c r="S95" i="35" s="1"/>
  <c r="T95" i="35" s="1"/>
  <c r="U95" i="35" s="1"/>
  <c r="H94" i="35"/>
  <c r="I94" i="35" s="1"/>
  <c r="J94" i="35" s="1"/>
  <c r="K94" i="35" s="1"/>
  <c r="L94" i="35" s="1"/>
  <c r="M94" i="35" s="1"/>
  <c r="N94" i="35" s="1"/>
  <c r="O94" i="35" s="1"/>
  <c r="P94" i="35" s="1"/>
  <c r="Q94" i="35" s="1"/>
  <c r="R94" i="35" s="1"/>
  <c r="S94" i="35" s="1"/>
  <c r="T94" i="35" s="1"/>
  <c r="U94" i="35" s="1"/>
  <c r="H93" i="35"/>
  <c r="I93" i="35" s="1"/>
  <c r="J93" i="35" s="1"/>
  <c r="K93" i="35" s="1"/>
  <c r="L93" i="35" s="1"/>
  <c r="M93" i="35" s="1"/>
  <c r="N93" i="35" s="1"/>
  <c r="O93" i="35" s="1"/>
  <c r="P93" i="35" s="1"/>
  <c r="Q93" i="35" s="1"/>
  <c r="R93" i="35" s="1"/>
  <c r="S93" i="35" s="1"/>
  <c r="T93" i="35" s="1"/>
  <c r="U93" i="35" s="1"/>
  <c r="H92" i="35"/>
  <c r="I92" i="35" s="1"/>
  <c r="J92" i="35" s="1"/>
  <c r="K92" i="35" s="1"/>
  <c r="L92" i="35" s="1"/>
  <c r="M92" i="35" s="1"/>
  <c r="N92" i="35" s="1"/>
  <c r="O92" i="35" s="1"/>
  <c r="P92" i="35" s="1"/>
  <c r="Q92" i="35" s="1"/>
  <c r="R92" i="35" s="1"/>
  <c r="S92" i="35" s="1"/>
  <c r="T92" i="35" s="1"/>
  <c r="U92" i="35" s="1"/>
  <c r="I90" i="35"/>
  <c r="J90" i="35" s="1"/>
  <c r="K90" i="35" s="1"/>
  <c r="L90" i="35" s="1"/>
  <c r="M90" i="35" s="1"/>
  <c r="N90" i="35" s="1"/>
  <c r="O90" i="35" s="1"/>
  <c r="P90" i="35" s="1"/>
  <c r="Q90" i="35" s="1"/>
  <c r="R90" i="35" s="1"/>
  <c r="S90" i="35" s="1"/>
  <c r="T90" i="35" s="1"/>
  <c r="U90" i="35" s="1"/>
  <c r="H89" i="35"/>
  <c r="I89" i="35" s="1"/>
  <c r="J89" i="35" s="1"/>
  <c r="K89" i="35" s="1"/>
  <c r="L89" i="35" s="1"/>
  <c r="M89" i="35" s="1"/>
  <c r="N89" i="35" s="1"/>
  <c r="O89" i="35" s="1"/>
  <c r="P89" i="35" s="1"/>
  <c r="Q89" i="35" s="1"/>
  <c r="R89" i="35" s="1"/>
  <c r="S89" i="35" s="1"/>
  <c r="T89" i="35" s="1"/>
  <c r="U89" i="35" s="1"/>
  <c r="H88" i="35"/>
  <c r="I88" i="35" s="1"/>
  <c r="J88" i="35" s="1"/>
  <c r="K88" i="35" s="1"/>
  <c r="L88" i="35" s="1"/>
  <c r="M88" i="35" s="1"/>
  <c r="N88" i="35" s="1"/>
  <c r="O88" i="35" s="1"/>
  <c r="P88" i="35" s="1"/>
  <c r="Q88" i="35" s="1"/>
  <c r="R88" i="35" s="1"/>
  <c r="S88" i="35" s="1"/>
  <c r="T88" i="35" s="1"/>
  <c r="U88" i="35" s="1"/>
  <c r="H87" i="35"/>
  <c r="I87" i="35" s="1"/>
  <c r="J87" i="35" s="1"/>
  <c r="K87" i="35" s="1"/>
  <c r="L87" i="35" s="1"/>
  <c r="M87" i="35" s="1"/>
  <c r="N87" i="35" s="1"/>
  <c r="O87" i="35" s="1"/>
  <c r="P87" i="35" s="1"/>
  <c r="Q87" i="35" s="1"/>
  <c r="R87" i="35" s="1"/>
  <c r="S87" i="35" s="1"/>
  <c r="T87" i="35" s="1"/>
  <c r="U87" i="35" s="1"/>
  <c r="I85" i="35"/>
  <c r="J85" i="35" s="1"/>
  <c r="K85" i="35" s="1"/>
  <c r="L85" i="35" s="1"/>
  <c r="M85" i="35" s="1"/>
  <c r="N85" i="35" s="1"/>
  <c r="O85" i="35" s="1"/>
  <c r="P85" i="35" s="1"/>
  <c r="Q85" i="35" s="1"/>
  <c r="R85" i="35" s="1"/>
  <c r="S85" i="35" s="1"/>
  <c r="T85" i="35" s="1"/>
  <c r="U85" i="35" s="1"/>
  <c r="H84" i="35"/>
  <c r="I84" i="35" s="1"/>
  <c r="J84" i="35" s="1"/>
  <c r="K84" i="35" s="1"/>
  <c r="L84" i="35" s="1"/>
  <c r="M84" i="35" s="1"/>
  <c r="N84" i="35" s="1"/>
  <c r="O84" i="35" s="1"/>
  <c r="P84" i="35" s="1"/>
  <c r="Q84" i="35" s="1"/>
  <c r="R84" i="35" s="1"/>
  <c r="S84" i="35" s="1"/>
  <c r="T84" i="35" s="1"/>
  <c r="U84" i="35" s="1"/>
  <c r="H83" i="35"/>
  <c r="I83" i="35" s="1"/>
  <c r="J83" i="35" s="1"/>
  <c r="K83" i="35" s="1"/>
  <c r="L83" i="35" s="1"/>
  <c r="M83" i="35" s="1"/>
  <c r="N83" i="35" s="1"/>
  <c r="O83" i="35" s="1"/>
  <c r="P83" i="35" s="1"/>
  <c r="Q83" i="35" s="1"/>
  <c r="R83" i="35" s="1"/>
  <c r="S83" i="35" s="1"/>
  <c r="T83" i="35" s="1"/>
  <c r="U83" i="35" s="1"/>
  <c r="H82" i="35"/>
  <c r="I82" i="35" s="1"/>
  <c r="J82" i="35" s="1"/>
  <c r="K82" i="35" s="1"/>
  <c r="L82" i="35" s="1"/>
  <c r="M82" i="35" s="1"/>
  <c r="N82" i="35" s="1"/>
  <c r="O82" i="35" s="1"/>
  <c r="P82" i="35" s="1"/>
  <c r="Q82" i="35" s="1"/>
  <c r="R82" i="35" s="1"/>
  <c r="S82" i="35" s="1"/>
  <c r="T82" i="35" s="1"/>
  <c r="U82" i="35" s="1"/>
  <c r="I76" i="35"/>
  <c r="J76" i="35" s="1"/>
  <c r="K76" i="35" s="1"/>
  <c r="L76" i="35" s="1"/>
  <c r="M76" i="35" s="1"/>
  <c r="N76" i="35" s="1"/>
  <c r="O76" i="35" s="1"/>
  <c r="P76" i="35" s="1"/>
  <c r="Q76" i="35" s="1"/>
  <c r="R76" i="35" s="1"/>
  <c r="S76" i="35" s="1"/>
  <c r="T76" i="35" s="1"/>
  <c r="U76" i="35" s="1"/>
  <c r="H75" i="35"/>
  <c r="I75" i="35" s="1"/>
  <c r="J75" i="35" s="1"/>
  <c r="K75" i="35" s="1"/>
  <c r="L75" i="35" s="1"/>
  <c r="M75" i="35" s="1"/>
  <c r="N75" i="35" s="1"/>
  <c r="O75" i="35" s="1"/>
  <c r="P75" i="35" s="1"/>
  <c r="Q75" i="35" s="1"/>
  <c r="R75" i="35" s="1"/>
  <c r="S75" i="35" s="1"/>
  <c r="T75" i="35" s="1"/>
  <c r="U75" i="35" s="1"/>
  <c r="H74" i="35"/>
  <c r="I74" i="35" s="1"/>
  <c r="J74" i="35" s="1"/>
  <c r="K74" i="35" s="1"/>
  <c r="L74" i="35" s="1"/>
  <c r="M74" i="35" s="1"/>
  <c r="N74" i="35" s="1"/>
  <c r="O74" i="35" s="1"/>
  <c r="P74" i="35" s="1"/>
  <c r="Q74" i="35" s="1"/>
  <c r="R74" i="35" s="1"/>
  <c r="S74" i="35" s="1"/>
  <c r="T74" i="35" s="1"/>
  <c r="U74" i="35" s="1"/>
  <c r="H73" i="35"/>
  <c r="I73" i="35" s="1"/>
  <c r="J73" i="35" s="1"/>
  <c r="K73" i="35" s="1"/>
  <c r="L73" i="35" s="1"/>
  <c r="M73" i="35" s="1"/>
  <c r="N73" i="35" s="1"/>
  <c r="O73" i="35" s="1"/>
  <c r="P73" i="35" s="1"/>
  <c r="Q73" i="35" s="1"/>
  <c r="R73" i="35" s="1"/>
  <c r="S73" i="35" s="1"/>
  <c r="T73" i="35" s="1"/>
  <c r="U73" i="35" s="1"/>
  <c r="I71" i="35"/>
  <c r="J71" i="35" s="1"/>
  <c r="K71" i="35" s="1"/>
  <c r="L71" i="35" s="1"/>
  <c r="M71" i="35" s="1"/>
  <c r="N71" i="35" s="1"/>
  <c r="O71" i="35" s="1"/>
  <c r="P71" i="35" s="1"/>
  <c r="Q71" i="35" s="1"/>
  <c r="R71" i="35" s="1"/>
  <c r="S71" i="35" s="1"/>
  <c r="T71" i="35" s="1"/>
  <c r="U71" i="35" s="1"/>
  <c r="H70" i="35"/>
  <c r="I70" i="35" s="1"/>
  <c r="J70" i="35" s="1"/>
  <c r="K70" i="35" s="1"/>
  <c r="L70" i="35" s="1"/>
  <c r="M70" i="35" s="1"/>
  <c r="N70" i="35" s="1"/>
  <c r="O70" i="35" s="1"/>
  <c r="P70" i="35" s="1"/>
  <c r="Q70" i="35" s="1"/>
  <c r="R70" i="35" s="1"/>
  <c r="S70" i="35" s="1"/>
  <c r="T70" i="35" s="1"/>
  <c r="U70" i="35" s="1"/>
  <c r="H69" i="35"/>
  <c r="I69" i="35" s="1"/>
  <c r="J69" i="35" s="1"/>
  <c r="K69" i="35" s="1"/>
  <c r="L69" i="35" s="1"/>
  <c r="M69" i="35" s="1"/>
  <c r="N69" i="35" s="1"/>
  <c r="O69" i="35" s="1"/>
  <c r="P69" i="35" s="1"/>
  <c r="Q69" i="35" s="1"/>
  <c r="R69" i="35" s="1"/>
  <c r="S69" i="35" s="1"/>
  <c r="T69" i="35" s="1"/>
  <c r="U69" i="35" s="1"/>
  <c r="H68" i="35"/>
  <c r="I68" i="35" s="1"/>
  <c r="J68" i="35" s="1"/>
  <c r="K68" i="35" s="1"/>
  <c r="L68" i="35" s="1"/>
  <c r="M68" i="35" s="1"/>
  <c r="N68" i="35" s="1"/>
  <c r="O68" i="35" s="1"/>
  <c r="P68" i="35" s="1"/>
  <c r="Q68" i="35" s="1"/>
  <c r="R68" i="35" s="1"/>
  <c r="S68" i="35" s="1"/>
  <c r="T68" i="35" s="1"/>
  <c r="U68" i="35" s="1"/>
  <c r="I66" i="35"/>
  <c r="J66" i="35" s="1"/>
  <c r="K66" i="35" s="1"/>
  <c r="L66" i="35" s="1"/>
  <c r="M66" i="35" s="1"/>
  <c r="N66" i="35" s="1"/>
  <c r="O66" i="35" s="1"/>
  <c r="P66" i="35" s="1"/>
  <c r="Q66" i="35" s="1"/>
  <c r="R66" i="35" s="1"/>
  <c r="S66" i="35" s="1"/>
  <c r="T66" i="35" s="1"/>
  <c r="U66" i="35" s="1"/>
  <c r="H65" i="35"/>
  <c r="I65" i="35" s="1"/>
  <c r="J65" i="35" s="1"/>
  <c r="K65" i="35" s="1"/>
  <c r="L65" i="35" s="1"/>
  <c r="M65" i="35" s="1"/>
  <c r="N65" i="35" s="1"/>
  <c r="O65" i="35" s="1"/>
  <c r="P65" i="35" s="1"/>
  <c r="Q65" i="35" s="1"/>
  <c r="R65" i="35" s="1"/>
  <c r="S65" i="35" s="1"/>
  <c r="T65" i="35" s="1"/>
  <c r="U65" i="35" s="1"/>
  <c r="H64" i="35"/>
  <c r="I64" i="35" s="1"/>
  <c r="J64" i="35" s="1"/>
  <c r="K64" i="35" s="1"/>
  <c r="L64" i="35" s="1"/>
  <c r="M64" i="35" s="1"/>
  <c r="N64" i="35" s="1"/>
  <c r="O64" i="35" s="1"/>
  <c r="P64" i="35" s="1"/>
  <c r="Q64" i="35" s="1"/>
  <c r="R64" i="35" s="1"/>
  <c r="S64" i="35" s="1"/>
  <c r="T64" i="35" s="1"/>
  <c r="U64" i="35" s="1"/>
  <c r="H63" i="35"/>
  <c r="I63" i="35" s="1"/>
  <c r="J63" i="35" s="1"/>
  <c r="K63" i="35" s="1"/>
  <c r="L63" i="35" s="1"/>
  <c r="M63" i="35" s="1"/>
  <c r="N63" i="35" s="1"/>
  <c r="O63" i="35" s="1"/>
  <c r="P63" i="35" s="1"/>
  <c r="Q63" i="35" s="1"/>
  <c r="R63" i="35" s="1"/>
  <c r="S63" i="35" s="1"/>
  <c r="T63" i="35" s="1"/>
  <c r="U63" i="35" s="1"/>
  <c r="H60" i="35"/>
  <c r="I60" i="35" s="1"/>
  <c r="J60" i="35" s="1"/>
  <c r="K60" i="35" s="1"/>
  <c r="L60" i="35" s="1"/>
  <c r="M60" i="35" s="1"/>
  <c r="N60" i="35" s="1"/>
  <c r="O60" i="35" s="1"/>
  <c r="P60" i="35" s="1"/>
  <c r="Q60" i="35" s="1"/>
  <c r="R60" i="35" s="1"/>
  <c r="S60" i="35" s="1"/>
  <c r="T60" i="35" s="1"/>
  <c r="U60" i="35" s="1"/>
  <c r="H59" i="35"/>
  <c r="I59" i="35" s="1"/>
  <c r="J59" i="35" s="1"/>
  <c r="K59" i="35" s="1"/>
  <c r="L59" i="35" s="1"/>
  <c r="M59" i="35" s="1"/>
  <c r="N59" i="35" s="1"/>
  <c r="O59" i="35" s="1"/>
  <c r="P59" i="35" s="1"/>
  <c r="Q59" i="35" s="1"/>
  <c r="R59" i="35" s="1"/>
  <c r="S59" i="35" s="1"/>
  <c r="T59" i="35" s="1"/>
  <c r="U59" i="35" s="1"/>
  <c r="H58" i="35"/>
  <c r="I58" i="35" s="1"/>
  <c r="J58" i="35" s="1"/>
  <c r="K58" i="35" s="1"/>
  <c r="L58" i="35" s="1"/>
  <c r="M58" i="35" s="1"/>
  <c r="N58" i="35" s="1"/>
  <c r="O58" i="35" s="1"/>
  <c r="P58" i="35" s="1"/>
  <c r="Q58" i="35" s="1"/>
  <c r="R58" i="35" s="1"/>
  <c r="S58" i="35" s="1"/>
  <c r="T58" i="35" s="1"/>
  <c r="U58" i="35" s="1"/>
  <c r="H57" i="35"/>
  <c r="I57" i="35" s="1"/>
  <c r="J57" i="35" s="1"/>
  <c r="K57" i="35" s="1"/>
  <c r="L57" i="35" s="1"/>
  <c r="M57" i="35" s="1"/>
  <c r="N57" i="35" s="1"/>
  <c r="O57" i="35" s="1"/>
  <c r="P57" i="35" s="1"/>
  <c r="Q57" i="35" s="1"/>
  <c r="R57" i="35" s="1"/>
  <c r="S57" i="35" s="1"/>
  <c r="T57" i="35" s="1"/>
  <c r="U57" i="35" s="1"/>
  <c r="I55" i="35"/>
  <c r="J55" i="35" s="1"/>
  <c r="K55" i="35" s="1"/>
  <c r="L55" i="35" s="1"/>
  <c r="M55" i="35" s="1"/>
  <c r="N55" i="35" s="1"/>
  <c r="O55" i="35" s="1"/>
  <c r="P55" i="35" s="1"/>
  <c r="Q55" i="35" s="1"/>
  <c r="R55" i="35" s="1"/>
  <c r="S55" i="35" s="1"/>
  <c r="T55" i="35" s="1"/>
  <c r="U55" i="35" s="1"/>
  <c r="H54" i="35"/>
  <c r="I54" i="35" s="1"/>
  <c r="J54" i="35" s="1"/>
  <c r="K54" i="35" s="1"/>
  <c r="L54" i="35" s="1"/>
  <c r="M54" i="35" s="1"/>
  <c r="N54" i="35" s="1"/>
  <c r="O54" i="35" s="1"/>
  <c r="P54" i="35" s="1"/>
  <c r="Q54" i="35" s="1"/>
  <c r="R54" i="35" s="1"/>
  <c r="S54" i="35" s="1"/>
  <c r="T54" i="35" s="1"/>
  <c r="U54" i="35" s="1"/>
  <c r="H53" i="35"/>
  <c r="I53" i="35" s="1"/>
  <c r="J53" i="35" s="1"/>
  <c r="K53" i="35" s="1"/>
  <c r="L53" i="35" s="1"/>
  <c r="M53" i="35" s="1"/>
  <c r="N53" i="35" s="1"/>
  <c r="O53" i="35" s="1"/>
  <c r="P53" i="35" s="1"/>
  <c r="Q53" i="35" s="1"/>
  <c r="R53" i="35" s="1"/>
  <c r="S53" i="35" s="1"/>
  <c r="T53" i="35" s="1"/>
  <c r="U53" i="35" s="1"/>
  <c r="H52" i="35"/>
  <c r="I52" i="35" s="1"/>
  <c r="J52" i="35" s="1"/>
  <c r="K52" i="35" s="1"/>
  <c r="L52" i="35" s="1"/>
  <c r="M52" i="35" s="1"/>
  <c r="N52" i="35" s="1"/>
  <c r="O52" i="35" s="1"/>
  <c r="P52" i="35" s="1"/>
  <c r="Q52" i="35" s="1"/>
  <c r="R52" i="35" s="1"/>
  <c r="S52" i="35" s="1"/>
  <c r="T52" i="35" s="1"/>
  <c r="U52" i="35" s="1"/>
  <c r="I46" i="35"/>
  <c r="J46" i="35" s="1"/>
  <c r="K46" i="35" s="1"/>
  <c r="L46" i="35" s="1"/>
  <c r="M46" i="35" s="1"/>
  <c r="N46" i="35" s="1"/>
  <c r="O46" i="35" s="1"/>
  <c r="P46" i="35" s="1"/>
  <c r="Q46" i="35" s="1"/>
  <c r="R46" i="35" s="1"/>
  <c r="S46" i="35" s="1"/>
  <c r="T46" i="35" s="1"/>
  <c r="U46" i="35" s="1"/>
  <c r="H45" i="35"/>
  <c r="I45" i="35" s="1"/>
  <c r="J45" i="35" s="1"/>
  <c r="K45" i="35" s="1"/>
  <c r="L45" i="35" s="1"/>
  <c r="M45" i="35" s="1"/>
  <c r="N45" i="35" s="1"/>
  <c r="O45" i="35" s="1"/>
  <c r="P45" i="35" s="1"/>
  <c r="Q45" i="35" s="1"/>
  <c r="R45" i="35" s="1"/>
  <c r="S45" i="35" s="1"/>
  <c r="T45" i="35" s="1"/>
  <c r="U45" i="35" s="1"/>
  <c r="H44" i="35"/>
  <c r="I44" i="35" s="1"/>
  <c r="J44" i="35" s="1"/>
  <c r="K44" i="35" s="1"/>
  <c r="L44" i="35" s="1"/>
  <c r="M44" i="35" s="1"/>
  <c r="N44" i="35" s="1"/>
  <c r="O44" i="35" s="1"/>
  <c r="P44" i="35" s="1"/>
  <c r="Q44" i="35" s="1"/>
  <c r="R44" i="35" s="1"/>
  <c r="S44" i="35" s="1"/>
  <c r="T44" i="35" s="1"/>
  <c r="U44" i="35" s="1"/>
  <c r="H43" i="35"/>
  <c r="I43" i="35" s="1"/>
  <c r="J43" i="35" s="1"/>
  <c r="K43" i="35" s="1"/>
  <c r="L43" i="35" s="1"/>
  <c r="M43" i="35" s="1"/>
  <c r="N43" i="35" s="1"/>
  <c r="O43" i="35" s="1"/>
  <c r="P43" i="35" s="1"/>
  <c r="Q43" i="35" s="1"/>
  <c r="R43" i="35" s="1"/>
  <c r="S43" i="35" s="1"/>
  <c r="T43" i="35" s="1"/>
  <c r="U43" i="35" s="1"/>
  <c r="H37" i="35"/>
  <c r="I37" i="35" s="1"/>
  <c r="J37" i="35" s="1"/>
  <c r="K37" i="35" s="1"/>
  <c r="L37" i="35" s="1"/>
  <c r="M37" i="35" s="1"/>
  <c r="N37" i="35" s="1"/>
  <c r="O37" i="35" s="1"/>
  <c r="P37" i="35" s="1"/>
  <c r="Q37" i="35" s="1"/>
  <c r="R37" i="35" s="1"/>
  <c r="S37" i="35" s="1"/>
  <c r="T37" i="35" s="1"/>
  <c r="U37" i="35" s="1"/>
  <c r="H36" i="35"/>
  <c r="I36" i="35" s="1"/>
  <c r="J36" i="35" s="1"/>
  <c r="K36" i="35" s="1"/>
  <c r="L36" i="35" s="1"/>
  <c r="M36" i="35" s="1"/>
  <c r="N36" i="35" s="1"/>
  <c r="O36" i="35" s="1"/>
  <c r="P36" i="35" s="1"/>
  <c r="Q36" i="35" s="1"/>
  <c r="R36" i="35" s="1"/>
  <c r="S36" i="35" s="1"/>
  <c r="T36" i="35" s="1"/>
  <c r="U36" i="35" s="1"/>
  <c r="H35" i="35"/>
  <c r="I35" i="35" s="1"/>
  <c r="J35" i="35" s="1"/>
  <c r="K35" i="35" s="1"/>
  <c r="L35" i="35" s="1"/>
  <c r="M35" i="35" s="1"/>
  <c r="N35" i="35" s="1"/>
  <c r="O35" i="35" s="1"/>
  <c r="P35" i="35" s="1"/>
  <c r="Q35" i="35" s="1"/>
  <c r="R35" i="35" s="1"/>
  <c r="S35" i="35" s="1"/>
  <c r="T35" i="35" s="1"/>
  <c r="U35" i="35" s="1"/>
  <c r="H34" i="35"/>
  <c r="I34" i="35" s="1"/>
  <c r="J34" i="35" s="1"/>
  <c r="K34" i="35" s="1"/>
  <c r="L34" i="35" s="1"/>
  <c r="M34" i="35" s="1"/>
  <c r="N34" i="35" s="1"/>
  <c r="O34" i="35" s="1"/>
  <c r="P34" i="35" s="1"/>
  <c r="Q34" i="35" s="1"/>
  <c r="R34" i="35" s="1"/>
  <c r="S34" i="35" s="1"/>
  <c r="T34" i="35" s="1"/>
  <c r="U34" i="35" s="1"/>
  <c r="I31" i="35"/>
  <c r="J31" i="35" s="1"/>
  <c r="K31" i="35" s="1"/>
  <c r="L31" i="35" s="1"/>
  <c r="M31" i="35" s="1"/>
  <c r="N31" i="35" s="1"/>
  <c r="O31" i="35" s="1"/>
  <c r="P31" i="35" s="1"/>
  <c r="Q31" i="35" s="1"/>
  <c r="R31" i="35" s="1"/>
  <c r="S31" i="35" s="1"/>
  <c r="T31" i="35" s="1"/>
  <c r="U31" i="35" s="1"/>
  <c r="H30" i="35"/>
  <c r="I30" i="35" s="1"/>
  <c r="J30" i="35" s="1"/>
  <c r="K30" i="35" s="1"/>
  <c r="L30" i="35" s="1"/>
  <c r="M30" i="35" s="1"/>
  <c r="N30" i="35" s="1"/>
  <c r="O30" i="35" s="1"/>
  <c r="P30" i="35" s="1"/>
  <c r="Q30" i="35" s="1"/>
  <c r="R30" i="35" s="1"/>
  <c r="S30" i="35" s="1"/>
  <c r="T30" i="35" s="1"/>
  <c r="U30" i="35" s="1"/>
  <c r="H29" i="35"/>
  <c r="I29" i="35" s="1"/>
  <c r="J29" i="35" s="1"/>
  <c r="K29" i="35" s="1"/>
  <c r="L29" i="35" s="1"/>
  <c r="M29" i="35" s="1"/>
  <c r="N29" i="35" s="1"/>
  <c r="O29" i="35" s="1"/>
  <c r="P29" i="35" s="1"/>
  <c r="Q29" i="35" s="1"/>
  <c r="R29" i="35" s="1"/>
  <c r="S29" i="35" s="1"/>
  <c r="T29" i="35" s="1"/>
  <c r="U29" i="35" s="1"/>
  <c r="H28" i="35"/>
  <c r="I28" i="35" s="1"/>
  <c r="J28" i="35" s="1"/>
  <c r="K28" i="35" s="1"/>
  <c r="L28" i="35" s="1"/>
  <c r="M28" i="35" s="1"/>
  <c r="N28" i="35" s="1"/>
  <c r="O28" i="35" s="1"/>
  <c r="P28" i="35" s="1"/>
  <c r="Q28" i="35" s="1"/>
  <c r="R28" i="35" s="1"/>
  <c r="S28" i="35" s="1"/>
  <c r="T28" i="35" s="1"/>
  <c r="U28" i="35" s="1"/>
  <c r="H17" i="35"/>
  <c r="H16" i="35"/>
  <c r="I16" i="35" s="1"/>
  <c r="J16" i="35" s="1"/>
  <c r="K16" i="35" s="1"/>
  <c r="L16" i="35" s="1"/>
  <c r="M16" i="35" s="1"/>
  <c r="N16" i="35" s="1"/>
  <c r="O16" i="35" s="1"/>
  <c r="P16" i="35" s="1"/>
  <c r="Q16" i="35" s="1"/>
  <c r="R16" i="35" s="1"/>
  <c r="S16" i="35" s="1"/>
  <c r="T16" i="35" s="1"/>
  <c r="U16" i="35" s="1"/>
  <c r="H15" i="35"/>
  <c r="I15" i="35" s="1"/>
  <c r="J15" i="35" s="1"/>
  <c r="K15" i="35" s="1"/>
  <c r="L15" i="35" s="1"/>
  <c r="M15" i="35" s="1"/>
  <c r="N15" i="35" s="1"/>
  <c r="O15" i="35" s="1"/>
  <c r="P15" i="35" s="1"/>
  <c r="Q15" i="35" s="1"/>
  <c r="R15" i="35" s="1"/>
  <c r="S15" i="35" s="1"/>
  <c r="T15" i="35" s="1"/>
  <c r="U15" i="35" s="1"/>
  <c r="H14" i="35"/>
  <c r="I14" i="35" s="1"/>
  <c r="J14" i="35" s="1"/>
  <c r="K14" i="35" s="1"/>
  <c r="L14" i="35" s="1"/>
  <c r="M14" i="35" s="1"/>
  <c r="N14" i="35" s="1"/>
  <c r="O14" i="35" s="1"/>
  <c r="P14" i="35" s="1"/>
  <c r="Q14" i="35" s="1"/>
  <c r="R14" i="35" s="1"/>
  <c r="S14" i="35" s="1"/>
  <c r="T14" i="35" s="1"/>
  <c r="U14" i="35" s="1"/>
  <c r="I12" i="35"/>
  <c r="J12" i="35" s="1"/>
  <c r="K12" i="35" s="1"/>
  <c r="L12" i="35" s="1"/>
  <c r="M12" i="35" s="1"/>
  <c r="N12" i="35" s="1"/>
  <c r="O12" i="35" s="1"/>
  <c r="P12" i="35" s="1"/>
  <c r="Q12" i="35" s="1"/>
  <c r="R12" i="35" s="1"/>
  <c r="S12" i="35" s="1"/>
  <c r="T12" i="35" s="1"/>
  <c r="U12" i="35" s="1"/>
  <c r="H11" i="35"/>
  <c r="I11" i="35" s="1"/>
  <c r="J11" i="35" s="1"/>
  <c r="K11" i="35" s="1"/>
  <c r="L11" i="35" s="1"/>
  <c r="M11" i="35" s="1"/>
  <c r="N11" i="35" s="1"/>
  <c r="O11" i="35" s="1"/>
  <c r="P11" i="35" s="1"/>
  <c r="Q11" i="35" s="1"/>
  <c r="R11" i="35" s="1"/>
  <c r="S11" i="35" s="1"/>
  <c r="T11" i="35" s="1"/>
  <c r="U11" i="35" s="1"/>
  <c r="H10" i="35"/>
  <c r="I10" i="35" s="1"/>
  <c r="J10" i="35" s="1"/>
  <c r="K10" i="35" s="1"/>
  <c r="L10" i="35" s="1"/>
  <c r="M10" i="35" s="1"/>
  <c r="N10" i="35" s="1"/>
  <c r="O10" i="35" s="1"/>
  <c r="P10" i="35" s="1"/>
  <c r="Q10" i="35" s="1"/>
  <c r="R10" i="35" s="1"/>
  <c r="S10" i="35" s="1"/>
  <c r="T10" i="35" s="1"/>
  <c r="U10" i="35" s="1"/>
  <c r="H9" i="35"/>
  <c r="I9" i="35" s="1"/>
  <c r="J9" i="35" s="1"/>
  <c r="K9" i="35" s="1"/>
  <c r="L9" i="35" s="1"/>
  <c r="M9" i="35" s="1"/>
  <c r="N9" i="35" s="1"/>
  <c r="O9" i="35" s="1"/>
  <c r="P9" i="35" s="1"/>
  <c r="Q9" i="35" s="1"/>
  <c r="R9" i="35" s="1"/>
  <c r="S9" i="35" s="1"/>
  <c r="T9" i="35" s="1"/>
  <c r="U9" i="35" s="1"/>
  <c r="H22" i="35" l="1"/>
  <c r="I10" i="36"/>
  <c r="J10" i="36"/>
  <c r="K10" i="36"/>
  <c r="L10" i="36"/>
  <c r="M10" i="36"/>
  <c r="N10" i="36"/>
  <c r="O10" i="36"/>
  <c r="P10" i="36"/>
  <c r="Q10" i="36"/>
  <c r="R10" i="36"/>
  <c r="S10" i="36"/>
  <c r="T10" i="36"/>
  <c r="I22" i="35"/>
  <c r="J22" i="35" s="1"/>
  <c r="K22" i="35" s="1"/>
  <c r="L22" i="35" s="1"/>
  <c r="M22" i="35" s="1"/>
  <c r="N22" i="35" s="1"/>
  <c r="O22" i="35" s="1"/>
  <c r="P22" i="35" s="1"/>
  <c r="Q22" i="35" s="1"/>
  <c r="R22" i="35" s="1"/>
  <c r="S22" i="35" s="1"/>
  <c r="T22" i="35" s="1"/>
  <c r="U22" i="35" s="1"/>
  <c r="H21" i="35"/>
  <c r="I17" i="35"/>
  <c r="J17" i="35" s="1"/>
  <c r="K17" i="35" s="1"/>
  <c r="L17" i="35" s="1"/>
  <c r="M17" i="35" s="1"/>
  <c r="N17" i="35" s="1"/>
  <c r="O17" i="35" s="1"/>
  <c r="P17" i="35" s="1"/>
  <c r="Q17" i="35" s="1"/>
  <c r="R17" i="35" s="1"/>
  <c r="S17" i="35" s="1"/>
  <c r="T17" i="35" s="1"/>
  <c r="U17" i="35" s="1"/>
  <c r="I21" i="35" l="1"/>
  <c r="J21" i="35" s="1"/>
  <c r="K21" i="35" s="1"/>
  <c r="L21" i="35" s="1"/>
  <c r="M21" i="35" s="1"/>
  <c r="N21" i="35" s="1"/>
  <c r="O21" i="35" s="1"/>
  <c r="P21" i="35" s="1"/>
  <c r="Q21" i="35" s="1"/>
  <c r="R21" i="35" s="1"/>
  <c r="S21" i="35" s="1"/>
  <c r="T21" i="35" s="1"/>
  <c r="U21" i="35" s="1"/>
  <c r="H20" i="35"/>
  <c r="I20" i="35" l="1"/>
  <c r="J20" i="35" s="1"/>
  <c r="K20" i="35" s="1"/>
  <c r="L20" i="35" s="1"/>
  <c r="M20" i="35" s="1"/>
  <c r="N20" i="35" s="1"/>
  <c r="O20" i="35" s="1"/>
  <c r="P20" i="35" s="1"/>
  <c r="Q20" i="35" s="1"/>
  <c r="R20" i="35" s="1"/>
  <c r="S20" i="35" s="1"/>
  <c r="T20" i="35" s="1"/>
  <c r="U20" i="35" s="1"/>
  <c r="H19" i="35"/>
  <c r="I19" i="35" s="1"/>
  <c r="J19" i="35" s="1"/>
  <c r="K19" i="35" s="1"/>
  <c r="L19" i="35" s="1"/>
  <c r="M19" i="35" s="1"/>
  <c r="N19" i="35" s="1"/>
  <c r="O19" i="35" s="1"/>
  <c r="P19" i="35" s="1"/>
  <c r="Q19" i="35" s="1"/>
  <c r="R19" i="35" s="1"/>
  <c r="S19" i="35" s="1"/>
  <c r="T19" i="35" s="1"/>
  <c r="U19" i="35" s="1"/>
</calcChain>
</file>

<file path=xl/sharedStrings.xml><?xml version="1.0" encoding="utf-8"?>
<sst xmlns="http://schemas.openxmlformats.org/spreadsheetml/2006/main" count="893" uniqueCount="104">
  <si>
    <t>G</t>
  </si>
  <si>
    <t>E</t>
  </si>
  <si>
    <t>M</t>
  </si>
  <si>
    <t>D</t>
  </si>
  <si>
    <t>I</t>
  </si>
  <si>
    <t>-</t>
  </si>
  <si>
    <t>II</t>
  </si>
  <si>
    <t>III</t>
  </si>
  <si>
    <t>IV</t>
  </si>
  <si>
    <t>3 anos - 3%</t>
  </si>
  <si>
    <t>%</t>
  </si>
  <si>
    <t>NOMENCLATURAS</t>
  </si>
  <si>
    <t>N</t>
  </si>
  <si>
    <t>L</t>
  </si>
  <si>
    <t>K</t>
  </si>
  <si>
    <t>J</t>
  </si>
  <si>
    <t>H</t>
  </si>
  <si>
    <t>F</t>
  </si>
  <si>
    <t>C</t>
  </si>
  <si>
    <t>B</t>
  </si>
  <si>
    <t>A</t>
  </si>
  <si>
    <t>Percentual</t>
  </si>
  <si>
    <t>CARGOS</t>
  </si>
  <si>
    <t>GRUPOS OCUPACIONAIS</t>
  </si>
  <si>
    <t>Carga Horária</t>
  </si>
  <si>
    <t>40h</t>
  </si>
  <si>
    <t>GOF</t>
  </si>
  <si>
    <t>20h</t>
  </si>
  <si>
    <t>Odontólogos</t>
  </si>
  <si>
    <t xml:space="preserve"> Fiscal de Posturas e Tributos</t>
  </si>
  <si>
    <t>10h</t>
  </si>
  <si>
    <t>V</t>
  </si>
  <si>
    <t>3 anos</t>
  </si>
  <si>
    <t>6 anos</t>
  </si>
  <si>
    <t>9 anos</t>
  </si>
  <si>
    <t>12 anos</t>
  </si>
  <si>
    <t>15 anos</t>
  </si>
  <si>
    <t>18 anos</t>
  </si>
  <si>
    <t>21 anos</t>
  </si>
  <si>
    <t>24 anos</t>
  </si>
  <si>
    <t>27 anos</t>
  </si>
  <si>
    <t>30 anos</t>
  </si>
  <si>
    <t>33 anos</t>
  </si>
  <si>
    <t>36 anos</t>
  </si>
  <si>
    <t>39 anos</t>
  </si>
  <si>
    <t>Advogado</t>
  </si>
  <si>
    <t>Nível Escolaridade</t>
  </si>
  <si>
    <t xml:space="preserve">                                                                                                                                                                                                                                      C L A S S E S / I N T E R S T Í C I O S</t>
  </si>
  <si>
    <t>GOS</t>
  </si>
  <si>
    <t>Contador</t>
  </si>
  <si>
    <t>Médicos Clinico Geral e Médicos Especilistas</t>
  </si>
  <si>
    <r>
      <t>Técnico  em Informática</t>
    </r>
    <r>
      <rPr>
        <sz val="10"/>
        <rFont val="Arial"/>
        <family val="2"/>
      </rPr>
      <t/>
    </r>
  </si>
  <si>
    <t>GOMT</t>
  </si>
  <si>
    <t xml:space="preserve">Mecânico e Operador de Máquinas </t>
  </si>
  <si>
    <t>GOM</t>
  </si>
  <si>
    <t>Motorista</t>
  </si>
  <si>
    <t>GOFI</t>
  </si>
  <si>
    <t>LEGENDA NÍVEL DE ESCOLARIDADE</t>
  </si>
  <si>
    <r>
      <t xml:space="preserve">Ensino Médio, Ensino Médio de Nível Técnico, Gradução, Especialização </t>
    </r>
    <r>
      <rPr>
        <sz val="9"/>
        <rFont val="Arial"/>
        <family val="2"/>
      </rPr>
      <t>(Pós-graduação lato sensu)</t>
    </r>
    <r>
      <rPr>
        <b/>
        <sz val="9"/>
        <rFont val="Arial"/>
        <family val="2"/>
      </rPr>
      <t xml:space="preserve">, Mestrado </t>
    </r>
    <r>
      <rPr>
        <sz val="9"/>
        <rFont val="Arial"/>
        <family val="2"/>
      </rPr>
      <t>(Pós-graduação stricto sensu).</t>
    </r>
  </si>
  <si>
    <r>
      <t xml:space="preserve">Ensino Fundamental, Ensino Médio, Ensino Médio de Nível Técnico, Gradução, Especialização </t>
    </r>
    <r>
      <rPr>
        <sz val="9"/>
        <rFont val="Arial"/>
        <family val="2"/>
      </rPr>
      <t>(Pós-graduação lato sensu).</t>
    </r>
  </si>
  <si>
    <t>NÍVEIS</t>
  </si>
  <si>
    <t>I, II, III, IV</t>
  </si>
  <si>
    <r>
      <t xml:space="preserve">Graduação, Especialização </t>
    </r>
    <r>
      <rPr>
        <sz val="9"/>
        <rFont val="Arial"/>
        <family val="2"/>
      </rPr>
      <t>(Pós-graduação lato sensu)</t>
    </r>
    <r>
      <rPr>
        <b/>
        <sz val="9"/>
        <rFont val="Arial"/>
        <family val="2"/>
      </rPr>
      <t xml:space="preserve">, Mestrado </t>
    </r>
    <r>
      <rPr>
        <sz val="9"/>
        <rFont val="Arial"/>
        <family val="2"/>
      </rPr>
      <t>(Pós-graduação stricto sensu) e</t>
    </r>
    <r>
      <rPr>
        <b/>
        <sz val="9"/>
        <rFont val="Arial"/>
        <family val="2"/>
      </rPr>
      <t xml:space="preserve"> Doutorado </t>
    </r>
    <r>
      <rPr>
        <sz val="9"/>
        <rFont val="Arial"/>
        <family val="2"/>
      </rPr>
      <t>(Pós-graduação stricto sensu).</t>
    </r>
  </si>
  <si>
    <r>
      <t xml:space="preserve">Ensino Médio de Nível Técnico, Gradução, Especialização </t>
    </r>
    <r>
      <rPr>
        <sz val="9"/>
        <rFont val="Arial"/>
        <family val="2"/>
      </rPr>
      <t>(Pós-graduação lato sensu) e</t>
    </r>
    <r>
      <rPr>
        <b/>
        <sz val="9"/>
        <rFont val="Arial"/>
        <family val="2"/>
      </rPr>
      <t xml:space="preserve"> Mestrado </t>
    </r>
    <r>
      <rPr>
        <sz val="9"/>
        <rFont val="Arial"/>
        <family val="2"/>
      </rPr>
      <t>(Pós-graduação stricto sensu).</t>
    </r>
  </si>
  <si>
    <t>I, II, III, IV, V</t>
  </si>
  <si>
    <t xml:space="preserve"> Ensino Fundamental Incompleto, Ensino Fundamental, Ensino Médio, Ensino Médio de Nível Técnico, Gradução.</t>
  </si>
  <si>
    <t>Agente Contábil e de Recursos Humanos</t>
  </si>
  <si>
    <t>23a</t>
  </si>
  <si>
    <t>ANEXO - III</t>
  </si>
  <si>
    <t>CATEGORIAS FUNCIONAIS</t>
  </si>
  <si>
    <t>15a</t>
  </si>
  <si>
    <t>19a</t>
  </si>
  <si>
    <t>22a</t>
  </si>
  <si>
    <t>23b</t>
  </si>
  <si>
    <t>Cozinheira(o)</t>
  </si>
  <si>
    <t>7b</t>
  </si>
  <si>
    <t>7a</t>
  </si>
  <si>
    <t>30h</t>
  </si>
  <si>
    <t>Médicos Clinico Geral</t>
  </si>
  <si>
    <t>(1)</t>
  </si>
  <si>
    <t>(2)</t>
  </si>
  <si>
    <t xml:space="preserve"> Auxiliar de Serviços Internos e Inseminador Artificial</t>
  </si>
  <si>
    <t>Carpinteiro, Pedreiro, Eletricista-Encanador, Soldador, Pintor e  Calceteiro.</t>
  </si>
  <si>
    <t>ANEXO - II</t>
  </si>
  <si>
    <t xml:space="preserve">Agente de Vigilância Santária, Agente da Defesa Civil </t>
  </si>
  <si>
    <r>
      <t>Engenheiro Civil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>Arquiteto e Urbanista</t>
    </r>
    <r>
      <rPr>
        <b/>
        <sz val="10"/>
        <color rgb="FF0070C0"/>
        <rFont val="Arial"/>
        <family val="2"/>
      </rPr>
      <t/>
    </r>
  </si>
  <si>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Engenheiro Agrônomo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>Engenheiro Florestal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>Engenheiro de Segurança do Trabalho</t>
    </r>
    <r>
      <rPr>
        <sz val="10"/>
        <rFont val="Arial"/>
        <family val="2"/>
      </rPr>
      <t xml:space="preserve">,  </t>
    </r>
    <r>
      <rPr>
        <b/>
        <sz val="10"/>
        <rFont val="Arial"/>
        <family val="2"/>
      </rPr>
      <t>Engenheiro Químico.</t>
    </r>
  </si>
  <si>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Médico Veterinário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</si>
  <si>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Assistente Social,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Enfermeiro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>Farmacêutico</t>
    </r>
    <r>
      <rPr>
        <sz val="10"/>
        <rFont val="Arial"/>
        <family val="2"/>
      </rPr>
      <t xml:space="preserve">,   </t>
    </r>
    <r>
      <rPr>
        <b/>
        <sz val="10"/>
        <rFont val="Arial"/>
        <family val="2"/>
      </rPr>
      <t>Farmacêutico-Bioquímico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 xml:space="preserve">   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Fisioterapeuta, 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Fonoaudiólogo, Nutricionista,  Psicólogo e Terapêuta Ocupacional</t>
    </r>
  </si>
  <si>
    <r>
      <t>Farmacêutico-Bioquímico,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  Farmacêutico, Terapeuta Ocupacional </t>
    </r>
  </si>
  <si>
    <r>
      <t>Fiscal em Vigilancia Santária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>Fiscal de Tributos , Fiscal de Obras Postura e Meio Abiente.</t>
    </r>
  </si>
  <si>
    <r>
      <rPr>
        <sz val="10"/>
        <rFont val="Arial"/>
        <family val="2"/>
      </rPr>
      <t xml:space="preserve">    </t>
    </r>
    <r>
      <rPr>
        <b/>
        <sz val="10"/>
        <rFont val="Arial"/>
        <family val="2"/>
      </rPr>
      <t>Analista de Sistemas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 xml:space="preserve"> Agente Administrativo, Educador Físico, Agente de Educação Social, Professor de Esporte,    Bibliotecário, Arquivista e  Museólogo</t>
    </r>
  </si>
  <si>
    <r>
      <t xml:space="preserve">   </t>
    </r>
    <r>
      <rPr>
        <b/>
        <sz val="10"/>
        <rFont val="Arial"/>
        <family val="2"/>
      </rPr>
      <t>Assistente Administrativo e  Recepcionista-Telefonista</t>
    </r>
  </si>
  <si>
    <r>
      <t xml:space="preserve">   </t>
    </r>
    <r>
      <rPr>
        <b/>
        <sz val="10"/>
        <rFont val="Arial"/>
        <family val="2"/>
      </rPr>
      <t>Almoxarife,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Assistente de Consultório Dentário</t>
    </r>
    <r>
      <rPr>
        <sz val="10"/>
        <rFont val="Arial"/>
        <family val="2"/>
      </rPr>
      <t xml:space="preserve">,  </t>
    </r>
    <r>
      <rPr>
        <b/>
        <sz val="10"/>
        <rFont val="Arial"/>
        <family val="2"/>
      </rPr>
      <t>Assistente de Biblioteca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 xml:space="preserve"> Atendente de Farmácia, Treinador de Esporte, Assistente em Educação Social e Monitor de Informática</t>
    </r>
  </si>
  <si>
    <r>
      <t xml:space="preserve">   </t>
    </r>
    <r>
      <rPr>
        <b/>
        <sz val="10"/>
        <rFont val="Arial"/>
        <family val="2"/>
      </rPr>
      <t>Auxiliar de Enfermagem</t>
    </r>
  </si>
  <si>
    <r>
      <t xml:space="preserve">   </t>
    </r>
    <r>
      <rPr>
        <b/>
        <sz val="10"/>
        <rFont val="Arial"/>
        <family val="2"/>
      </rPr>
      <t xml:space="preserve">Técnico em precessamento de dados e Escriturário </t>
    </r>
  </si>
  <si>
    <t xml:space="preserve"> Jardineiro e Operador de Roçadeira </t>
  </si>
  <si>
    <t xml:space="preserve"> Auxiliar de Serviços Gerais, Auxiliar de Operações, Servente de Escola e Zelador Escolar</t>
  </si>
  <si>
    <t>30h 40h</t>
  </si>
  <si>
    <r>
      <t>Técnico em Saúde Bucal</t>
    </r>
    <r>
      <rPr>
        <sz val="10"/>
        <rFont val="Arial"/>
        <family val="2"/>
      </rPr>
      <t xml:space="preserve">,  </t>
    </r>
    <r>
      <rPr>
        <b/>
        <sz val="10"/>
        <rFont val="Arial"/>
        <family val="2"/>
      </rPr>
      <t>Técnico em Radiologia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>Técnico em Enfermágem,  Técnico em Edificações, Técnico em Topografia,  Técnico em Segurança do Trabalho</t>
    </r>
  </si>
  <si>
    <t xml:space="preserve"> Agente de Combate à Endemias, Monitor de Transporte Escolar, Vigia,  Cuidador Escolar e Guarda Florestal. </t>
  </si>
  <si>
    <t>MARÇO DE 2019</t>
  </si>
  <si>
    <r>
      <t xml:space="preserve">TABELA DO QUADRO DE VENCIMENTOS DOS </t>
    </r>
    <r>
      <rPr>
        <b/>
        <sz val="14"/>
        <color rgb="FFFF0000"/>
        <rFont val="Arial"/>
        <family val="2"/>
      </rPr>
      <t>CARGOS EFETIVOS SUPLEMENTARES</t>
    </r>
    <r>
      <rPr>
        <b/>
        <sz val="14"/>
        <color indexed="8"/>
        <rFont val="Arial"/>
        <family val="2"/>
      </rPr>
      <t xml:space="preserve"> </t>
    </r>
    <r>
      <rPr>
        <b/>
        <sz val="12"/>
        <color indexed="8"/>
        <rFont val="Arial"/>
        <family val="2"/>
      </rPr>
      <t>(EXTINÇÃO)</t>
    </r>
    <r>
      <rPr>
        <b/>
        <sz val="14"/>
        <color indexed="8"/>
        <rFont val="Arial"/>
        <family val="2"/>
      </rPr>
      <t xml:space="preserve">: </t>
    </r>
    <r>
      <rPr>
        <b/>
        <sz val="14"/>
        <color rgb="FFFF0000"/>
        <rFont val="Arial"/>
        <family val="2"/>
      </rPr>
      <t>ADMINISTRAÇÃO DIRETA E INDIRETA</t>
    </r>
  </si>
  <si>
    <r>
      <t xml:space="preserve">TABELA DO QUADRO DE VENCIMENTOS DOS CARGOS EFETIVOS PERMANENTES: </t>
    </r>
    <r>
      <rPr>
        <b/>
        <sz val="14"/>
        <color rgb="FFFF0000"/>
        <rFont val="Arial"/>
        <family val="2"/>
      </rPr>
      <t>ADMINISTRAÇÃO DIRETA E INDIRETA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</si>
</sst>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indexed="8"/>
      <name val="Calibri"/>
      <family val="2"/>
    </font>
    <font>
      <sz val="11"/>
      <color indexed="8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color rgb="FF0070C0"/>
      <name val="Arial"/>
      <family val="2"/>
    </font>
    <font>
      <sz val="7"/>
      <color indexed="8"/>
      <name val="Courier New"/>
      <family val="3"/>
    </font>
    <font>
      <sz val="10"/>
      <color rgb="FFFF0000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b/>
      <sz val="16"/>
      <color indexed="8"/>
      <name val="Arial"/>
      <family val="2"/>
    </font>
    <font>
      <sz val="9"/>
      <color indexed="8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0"/>
      <color rgb="FFFF0000"/>
      <name val="Arial"/>
      <family val="2"/>
    </font>
    <font>
      <b/>
      <sz val="14"/>
      <color theme="3"/>
      <name val="Arial"/>
      <family val="2"/>
    </font>
    <font>
      <b/>
      <sz val="14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64">
    <border>
      <left/>
      <right/>
      <top/>
      <bottom/>
      <diagonal/>
    </border>
    <border>
      <left style="medium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hair">
        <color indexed="8"/>
      </left>
      <right style="hair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/>
      <top style="hair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</borders>
  <cellStyleXfs count="3">
    <xf numFmtId="0" fontId="0" fillId="0" borderId="0"/>
    <xf numFmtId="0" fontId="10" fillId="0" borderId="0"/>
    <xf numFmtId="0" fontId="13" fillId="0" borderId="0"/>
  </cellStyleXfs>
  <cellXfs count="248">
    <xf numFmtId="0" fontId="0" fillId="0" borderId="0" xfId="0"/>
    <xf numFmtId="0" fontId="1" fillId="0" borderId="0" xfId="0" applyFont="1"/>
    <xf numFmtId="4" fontId="0" fillId="0" borderId="0" xfId="0" applyNumberFormat="1"/>
    <xf numFmtId="4" fontId="1" fillId="0" borderId="0" xfId="0" applyNumberFormat="1" applyFont="1"/>
    <xf numFmtId="4" fontId="1" fillId="0" borderId="9" xfId="0" applyNumberFormat="1" applyFont="1" applyBorder="1"/>
    <xf numFmtId="0" fontId="1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1" fillId="0" borderId="12" xfId="0" applyFont="1" applyBorder="1"/>
    <xf numFmtId="9" fontId="1" fillId="0" borderId="10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4" fillId="0" borderId="12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4" fontId="1" fillId="0" borderId="26" xfId="0" applyNumberFormat="1" applyFont="1" applyBorder="1"/>
    <xf numFmtId="9" fontId="1" fillId="0" borderId="27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4" fontId="1" fillId="0" borderId="30" xfId="0" applyNumberFormat="1" applyFont="1" applyBorder="1"/>
    <xf numFmtId="0" fontId="1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" fontId="1" fillId="0" borderId="20" xfId="0" applyNumberFormat="1" applyFont="1" applyBorder="1"/>
    <xf numFmtId="4" fontId="1" fillId="0" borderId="12" xfId="0" applyNumberFormat="1" applyFont="1" applyBorder="1"/>
    <xf numFmtId="9" fontId="1" fillId="0" borderId="14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4" fontId="1" fillId="0" borderId="0" xfId="0" applyNumberFormat="1" applyFont="1" applyBorder="1"/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wrapText="1"/>
    </xf>
    <xf numFmtId="4" fontId="1" fillId="0" borderId="33" xfId="0" applyNumberFormat="1" applyFont="1" applyBorder="1"/>
    <xf numFmtId="0" fontId="1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8" fillId="0" borderId="8" xfId="0" applyFont="1" applyBorder="1" applyAlignment="1">
      <alignment horizontal="center" wrapText="1"/>
    </xf>
    <xf numFmtId="0" fontId="1" fillId="0" borderId="1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1" fillId="0" borderId="0" xfId="0" applyFont="1" applyBorder="1"/>
    <xf numFmtId="0" fontId="9" fillId="0" borderId="12" xfId="0" applyFont="1" applyFill="1" applyBorder="1" applyAlignment="1">
      <alignment horizontal="center" vertical="center" wrapText="1"/>
    </xf>
    <xf numFmtId="0" fontId="14" fillId="0" borderId="0" xfId="2" applyFont="1" applyAlignment="1" applyProtection="1">
      <alignment horizontal="left" vertical="top"/>
      <protection locked="0"/>
    </xf>
    <xf numFmtId="0" fontId="0" fillId="0" borderId="0" xfId="0" applyBorder="1"/>
    <xf numFmtId="4" fontId="15" fillId="0" borderId="0" xfId="0" applyNumberFormat="1" applyFont="1" applyBorder="1"/>
    <xf numFmtId="0" fontId="5" fillId="0" borderId="1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4" fontId="1" fillId="0" borderId="38" xfId="0" applyNumberFormat="1" applyFont="1" applyBorder="1"/>
    <xf numFmtId="4" fontId="1" fillId="0" borderId="39" xfId="0" applyNumberFormat="1" applyFont="1" applyBorder="1"/>
    <xf numFmtId="4" fontId="1" fillId="0" borderId="37" xfId="0" applyNumberFormat="1" applyFont="1" applyBorder="1"/>
    <xf numFmtId="0" fontId="4" fillId="0" borderId="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9" fontId="1" fillId="0" borderId="24" xfId="0" applyNumberFormat="1" applyFont="1" applyBorder="1" applyAlignment="1">
      <alignment horizontal="center" vertical="center"/>
    </xf>
    <xf numFmtId="4" fontId="1" fillId="0" borderId="25" xfId="0" applyNumberFormat="1" applyFont="1" applyBorder="1"/>
    <xf numFmtId="4" fontId="1" fillId="0" borderId="44" xfId="0" applyNumberFormat="1" applyFont="1" applyBorder="1"/>
    <xf numFmtId="4" fontId="1" fillId="0" borderId="45" xfId="0" applyNumberFormat="1" applyFont="1" applyBorder="1"/>
    <xf numFmtId="9" fontId="1" fillId="0" borderId="27" xfId="0" applyNumberFormat="1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textRotation="90" wrapText="1"/>
    </xf>
    <xf numFmtId="0" fontId="4" fillId="3" borderId="23" xfId="0" applyFont="1" applyFill="1" applyBorder="1" applyAlignment="1">
      <alignment horizontal="center" vertical="center" textRotation="90" wrapText="1"/>
    </xf>
    <xf numFmtId="0" fontId="4" fillId="3" borderId="24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/>
    </xf>
    <xf numFmtId="0" fontId="8" fillId="3" borderId="2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textRotation="90"/>
    </xf>
    <xf numFmtId="0" fontId="5" fillId="3" borderId="14" xfId="0" applyFont="1" applyFill="1" applyBorder="1" applyAlignment="1">
      <alignment horizontal="center" vertical="center" textRotation="90"/>
    </xf>
    <xf numFmtId="0" fontId="8" fillId="3" borderId="36" xfId="0" applyFont="1" applyFill="1" applyBorder="1" applyAlignment="1">
      <alignment horizontal="center" vertical="center"/>
    </xf>
    <xf numFmtId="0" fontId="8" fillId="3" borderId="52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5" fillId="3" borderId="54" xfId="0" applyFont="1" applyFill="1" applyBorder="1" applyAlignment="1">
      <alignment horizontal="center"/>
    </xf>
    <xf numFmtId="0" fontId="5" fillId="3" borderId="55" xfId="0" applyFont="1" applyFill="1" applyBorder="1" applyAlignment="1">
      <alignment horizontal="center"/>
    </xf>
    <xf numFmtId="0" fontId="4" fillId="2" borderId="47" xfId="0" applyFont="1" applyFill="1" applyBorder="1" applyAlignment="1">
      <alignment horizontal="center"/>
    </xf>
    <xf numFmtId="0" fontId="6" fillId="2" borderId="48" xfId="0" applyFont="1" applyFill="1" applyBorder="1" applyAlignment="1">
      <alignment horizontal="center"/>
    </xf>
    <xf numFmtId="0" fontId="5" fillId="2" borderId="48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/>
    </xf>
    <xf numFmtId="0" fontId="5" fillId="2" borderId="49" xfId="0" applyFont="1" applyFill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0" fillId="0" borderId="46" xfId="0" applyBorder="1"/>
    <xf numFmtId="0" fontId="8" fillId="3" borderId="22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wrapText="1"/>
    </xf>
    <xf numFmtId="0" fontId="1" fillId="2" borderId="48" xfId="0" applyFont="1" applyFill="1" applyBorder="1" applyAlignment="1">
      <alignment horizontal="center" vertical="center"/>
    </xf>
    <xf numFmtId="4" fontId="1" fillId="2" borderId="48" xfId="0" applyNumberFormat="1" applyFont="1" applyFill="1" applyBorder="1"/>
    <xf numFmtId="4" fontId="1" fillId="2" borderId="49" xfId="0" applyNumberFormat="1" applyFont="1" applyFill="1" applyBorder="1"/>
    <xf numFmtId="0" fontId="4" fillId="3" borderId="16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16" fillId="0" borderId="5" xfId="2" applyFont="1" applyFill="1" applyBorder="1" applyAlignment="1" applyProtection="1">
      <alignment horizontal="center" vertical="top"/>
      <protection locked="0"/>
    </xf>
    <xf numFmtId="0" fontId="6" fillId="0" borderId="1" xfId="0" applyFont="1" applyBorder="1" applyAlignment="1">
      <alignment horizontal="center" vertical="center" wrapText="1"/>
    </xf>
    <xf numFmtId="4" fontId="1" fillId="0" borderId="56" xfId="0" applyNumberFormat="1" applyFont="1" applyBorder="1"/>
    <xf numFmtId="0" fontId="4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" fontId="1" fillId="0" borderId="3" xfId="0" applyNumberFormat="1" applyFont="1" applyFill="1" applyBorder="1"/>
    <xf numFmtId="0" fontId="4" fillId="4" borderId="59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wrapText="1"/>
    </xf>
    <xf numFmtId="0" fontId="14" fillId="2" borderId="42" xfId="2" applyFont="1" applyFill="1" applyBorder="1" applyAlignment="1" applyProtection="1">
      <alignment horizontal="left" vertical="top"/>
      <protection locked="0"/>
    </xf>
    <xf numFmtId="0" fontId="5" fillId="2" borderId="42" xfId="0" applyFont="1" applyFill="1" applyBorder="1" applyAlignment="1">
      <alignment horizontal="center"/>
    </xf>
    <xf numFmtId="0" fontId="5" fillId="2" borderId="42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4" fontId="5" fillId="2" borderId="42" xfId="0" applyNumberFormat="1" applyFont="1" applyFill="1" applyBorder="1"/>
    <xf numFmtId="4" fontId="1" fillId="2" borderId="42" xfId="0" applyNumberFormat="1" applyFont="1" applyFill="1" applyBorder="1"/>
    <xf numFmtId="4" fontId="1" fillId="2" borderId="40" xfId="0" applyNumberFormat="1" applyFont="1" applyFill="1" applyBorder="1"/>
    <xf numFmtId="0" fontId="4" fillId="2" borderId="41" xfId="0" applyFont="1" applyFill="1" applyBorder="1" applyAlignment="1" applyProtection="1">
      <alignment horizontal="center" wrapText="1"/>
    </xf>
    <xf numFmtId="0" fontId="5" fillId="2" borderId="42" xfId="0" applyFont="1" applyFill="1" applyBorder="1" applyAlignment="1" applyProtection="1">
      <alignment horizontal="center"/>
    </xf>
    <xf numFmtId="0" fontId="5" fillId="2" borderId="42" xfId="0" applyFont="1" applyFill="1" applyBorder="1" applyAlignment="1" applyProtection="1">
      <alignment horizontal="center" vertical="center"/>
    </xf>
    <xf numFmtId="0" fontId="1" fillId="2" borderId="42" xfId="0" applyFont="1" applyFill="1" applyBorder="1" applyAlignment="1" applyProtection="1">
      <alignment horizontal="center" vertical="center"/>
    </xf>
    <xf numFmtId="4" fontId="1" fillId="2" borderId="42" xfId="0" applyNumberFormat="1" applyFont="1" applyFill="1" applyBorder="1" applyProtection="1"/>
    <xf numFmtId="4" fontId="1" fillId="2" borderId="40" xfId="0" applyNumberFormat="1" applyFont="1" applyFill="1" applyBorder="1" applyProtection="1"/>
    <xf numFmtId="0" fontId="4" fillId="2" borderId="4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3" borderId="63" xfId="0" applyFont="1" applyFill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16" fillId="0" borderId="0" xfId="2" applyFont="1" applyFill="1" applyBorder="1" applyAlignment="1" applyProtection="1">
      <alignment horizontal="center" vertical="top"/>
      <protection locked="0"/>
    </xf>
    <xf numFmtId="0" fontId="14" fillId="0" borderId="0" xfId="2" applyFont="1" applyBorder="1" applyAlignment="1" applyProtection="1">
      <alignment horizontal="left" vertical="top"/>
      <protection locked="0"/>
    </xf>
    <xf numFmtId="4" fontId="3" fillId="0" borderId="0" xfId="0" applyNumberFormat="1" applyFont="1" applyBorder="1"/>
    <xf numFmtId="0" fontId="4" fillId="0" borderId="1" xfId="0" applyFont="1" applyFill="1" applyBorder="1" applyAlignment="1">
      <alignment horizontal="center"/>
    </xf>
    <xf numFmtId="4" fontId="3" fillId="2" borderId="42" xfId="0" applyNumberFormat="1" applyFont="1" applyFill="1" applyBorder="1"/>
    <xf numFmtId="49" fontId="7" fillId="0" borderId="10" xfId="0" applyNumberFormat="1" applyFont="1" applyBorder="1" applyAlignment="1">
      <alignment horizontal="center" vertical="center"/>
    </xf>
    <xf numFmtId="4" fontId="3" fillId="0" borderId="0" xfId="0" applyNumberFormat="1" applyFont="1" applyFill="1" applyBorder="1"/>
    <xf numFmtId="0" fontId="18" fillId="0" borderId="0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/>
    </xf>
    <xf numFmtId="0" fontId="20" fillId="0" borderId="12" xfId="0" applyFont="1" applyBorder="1"/>
    <xf numFmtId="0" fontId="20" fillId="2" borderId="48" xfId="0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9" fillId="3" borderId="2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20" fillId="0" borderId="12" xfId="0" applyFont="1" applyBorder="1" applyAlignment="1">
      <alignment vertical="center" wrapText="1"/>
    </xf>
    <xf numFmtId="0" fontId="10" fillId="0" borderId="0" xfId="2" applyFont="1" applyFill="1" applyAlignment="1" applyProtection="1">
      <alignment horizontal="left" vertical="top"/>
      <protection locked="0"/>
    </xf>
    <xf numFmtId="0" fontId="9" fillId="0" borderId="12" xfId="2" applyFont="1" applyFill="1" applyBorder="1" applyAlignment="1" applyProtection="1">
      <alignment horizontal="center" vertical="top"/>
      <protection locked="0"/>
    </xf>
    <xf numFmtId="0" fontId="20" fillId="0" borderId="3" xfId="0" applyFont="1" applyFill="1" applyBorder="1" applyAlignment="1">
      <alignment vertical="center" wrapText="1"/>
    </xf>
    <xf numFmtId="0" fontId="9" fillId="0" borderId="12" xfId="2" applyFont="1" applyFill="1" applyBorder="1" applyAlignment="1" applyProtection="1">
      <alignment horizontal="center" vertical="center"/>
      <protection locked="0"/>
    </xf>
    <xf numFmtId="0" fontId="19" fillId="0" borderId="12" xfId="0" applyFont="1" applyBorder="1" applyAlignment="1">
      <alignment horizontal="center"/>
    </xf>
    <xf numFmtId="0" fontId="9" fillId="0" borderId="5" xfId="2" applyFont="1" applyFill="1" applyBorder="1" applyAlignment="1" applyProtection="1">
      <alignment horizontal="center" vertical="top"/>
      <protection locked="0"/>
    </xf>
    <xf numFmtId="0" fontId="9" fillId="2" borderId="42" xfId="2" applyFont="1" applyFill="1" applyBorder="1" applyAlignment="1" applyProtection="1">
      <alignment horizontal="center" vertical="top"/>
      <protection locked="0"/>
    </xf>
    <xf numFmtId="0" fontId="20" fillId="2" borderId="42" xfId="0" applyFont="1" applyFill="1" applyBorder="1" applyAlignment="1" applyProtection="1">
      <alignment vertical="center" wrapText="1"/>
    </xf>
    <xf numFmtId="0" fontId="20" fillId="2" borderId="42" xfId="0" applyFont="1" applyFill="1" applyBorder="1" applyAlignment="1">
      <alignment vertical="center" wrapText="1"/>
    </xf>
    <xf numFmtId="0" fontId="20" fillId="0" borderId="12" xfId="0" applyFont="1" applyFill="1" applyBorder="1"/>
    <xf numFmtId="0" fontId="10" fillId="0" borderId="12" xfId="0" applyFont="1" applyFill="1" applyBorder="1" applyAlignment="1">
      <alignment horizontal="center" vertical="center" wrapText="1"/>
    </xf>
    <xf numFmtId="0" fontId="9" fillId="0" borderId="0" xfId="2" applyFont="1" applyFill="1" applyBorder="1" applyAlignment="1" applyProtection="1">
      <alignment horizontal="center" vertical="top"/>
      <protection locked="0"/>
    </xf>
    <xf numFmtId="0" fontId="9" fillId="0" borderId="12" xfId="0" applyFont="1" applyFill="1" applyBorder="1" applyAlignment="1">
      <alignment horizontal="center" wrapText="1"/>
    </xf>
    <xf numFmtId="0" fontId="19" fillId="0" borderId="25" xfId="0" applyFont="1" applyBorder="1" applyAlignment="1">
      <alignment horizontal="center"/>
    </xf>
    <xf numFmtId="0" fontId="9" fillId="4" borderId="22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/>
    </xf>
    <xf numFmtId="0" fontId="21" fillId="0" borderId="1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8" fillId="0" borderId="3" xfId="0" applyFont="1" applyFill="1" applyBorder="1" applyAlignment="1">
      <alignment horizontal="center" wrapText="1"/>
    </xf>
    <xf numFmtId="0" fontId="9" fillId="0" borderId="3" xfId="2" applyFont="1" applyFill="1" applyBorder="1" applyAlignment="1" applyProtection="1">
      <alignment horizontal="center" vertical="top"/>
      <protection locked="0"/>
    </xf>
    <xf numFmtId="0" fontId="14" fillId="0" borderId="3" xfId="2" applyFont="1" applyFill="1" applyBorder="1" applyAlignment="1" applyProtection="1">
      <alignment horizontal="left" vertical="top"/>
      <protection locked="0"/>
    </xf>
    <xf numFmtId="4" fontId="5" fillId="0" borderId="3" xfId="0" applyNumberFormat="1" applyFont="1" applyFill="1" applyBorder="1"/>
    <xf numFmtId="17" fontId="22" fillId="0" borderId="0" xfId="0" applyNumberFormat="1" applyFont="1"/>
    <xf numFmtId="4" fontId="5" fillId="8" borderId="9" xfId="0" applyNumberFormat="1" applyFont="1" applyFill="1" applyBorder="1"/>
    <xf numFmtId="4" fontId="5" fillId="8" borderId="33" xfId="0" applyNumberFormat="1" applyFont="1" applyFill="1" applyBorder="1"/>
    <xf numFmtId="4" fontId="5" fillId="8" borderId="30" xfId="0" applyNumberFormat="1" applyFont="1" applyFill="1" applyBorder="1"/>
    <xf numFmtId="0" fontId="4" fillId="0" borderId="59" xfId="0" applyFont="1" applyBorder="1" applyAlignment="1">
      <alignment horizontal="center" wrapText="1"/>
    </xf>
    <xf numFmtId="0" fontId="20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center"/>
    </xf>
    <xf numFmtId="0" fontId="5" fillId="0" borderId="25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4" fillId="2" borderId="42" xfId="2" applyFont="1" applyFill="1" applyBorder="1" applyAlignment="1" applyProtection="1">
      <alignment horizontal="center" vertical="center"/>
      <protection locked="0"/>
    </xf>
    <xf numFmtId="4" fontId="5" fillId="10" borderId="33" xfId="0" applyNumberFormat="1" applyFont="1" applyFill="1" applyBorder="1"/>
    <xf numFmtId="4" fontId="3" fillId="10" borderId="33" xfId="0" applyNumberFormat="1" applyFont="1" applyFill="1" applyBorder="1"/>
    <xf numFmtId="0" fontId="6" fillId="11" borderId="29" xfId="0" applyFont="1" applyFill="1" applyBorder="1" applyAlignment="1">
      <alignment horizontal="center" vertical="center"/>
    </xf>
    <xf numFmtId="0" fontId="2" fillId="11" borderId="28" xfId="0" applyFont="1" applyFill="1" applyBorder="1" applyAlignment="1">
      <alignment horizontal="center" vertical="center" wrapText="1"/>
    </xf>
    <xf numFmtId="0" fontId="5" fillId="11" borderId="38" xfId="0" applyFont="1" applyFill="1" applyBorder="1" applyAlignment="1">
      <alignment horizontal="center" vertical="center"/>
    </xf>
    <xf numFmtId="0" fontId="6" fillId="11" borderId="2" xfId="0" applyFont="1" applyFill="1" applyBorder="1" applyAlignment="1">
      <alignment horizontal="center"/>
    </xf>
    <xf numFmtId="0" fontId="5" fillId="11" borderId="15" xfId="0" applyFont="1" applyFill="1" applyBorder="1" applyAlignment="1">
      <alignment horizontal="center"/>
    </xf>
    <xf numFmtId="0" fontId="6" fillId="11" borderId="15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/>
    </xf>
    <xf numFmtId="0" fontId="6" fillId="11" borderId="2" xfId="0" applyFont="1" applyFill="1" applyBorder="1" applyAlignment="1">
      <alignment horizontal="center" vertical="center"/>
    </xf>
    <xf numFmtId="0" fontId="5" fillId="11" borderId="15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center"/>
    </xf>
    <xf numFmtId="0" fontId="5" fillId="11" borderId="0" xfId="0" applyFont="1" applyFill="1" applyBorder="1" applyAlignment="1">
      <alignment horizontal="center"/>
    </xf>
    <xf numFmtId="0" fontId="5" fillId="11" borderId="0" xfId="0" applyFont="1" applyFill="1" applyBorder="1" applyAlignment="1">
      <alignment horizontal="center" vertical="center"/>
    </xf>
    <xf numFmtId="0" fontId="5" fillId="11" borderId="12" xfId="0" applyFont="1" applyFill="1" applyBorder="1" applyAlignment="1">
      <alignment horizontal="center"/>
    </xf>
    <xf numFmtId="0" fontId="14" fillId="11" borderId="12" xfId="2" applyFont="1" applyFill="1" applyBorder="1" applyAlignment="1" applyProtection="1">
      <alignment horizontal="left" vertical="top"/>
      <protection locked="0"/>
    </xf>
    <xf numFmtId="0" fontId="14" fillId="11" borderId="12" xfId="2" applyFont="1" applyFill="1" applyBorder="1" applyAlignment="1" applyProtection="1">
      <alignment horizontal="center" vertical="center"/>
      <protection locked="0"/>
    </xf>
    <xf numFmtId="0" fontId="6" fillId="11" borderId="0" xfId="0" applyFont="1" applyFill="1" applyBorder="1" applyAlignment="1">
      <alignment horizontal="center" vertical="center"/>
    </xf>
    <xf numFmtId="0" fontId="5" fillId="11" borderId="12" xfId="0" applyFont="1" applyFill="1" applyBorder="1" applyAlignment="1">
      <alignment horizontal="center" vertical="center"/>
    </xf>
    <xf numFmtId="0" fontId="14" fillId="11" borderId="5" xfId="2" applyFont="1" applyFill="1" applyBorder="1" applyAlignment="1" applyProtection="1">
      <alignment horizontal="center" vertical="center"/>
      <protection locked="0"/>
    </xf>
    <xf numFmtId="0" fontId="5" fillId="11" borderId="25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14" fillId="11" borderId="5" xfId="2" applyFont="1" applyFill="1" applyBorder="1" applyAlignment="1" applyProtection="1">
      <alignment horizontal="left" vertical="top"/>
      <protection locked="0"/>
    </xf>
    <xf numFmtId="0" fontId="6" fillId="12" borderId="47" xfId="0" applyFont="1" applyFill="1" applyBorder="1" applyAlignment="1">
      <alignment horizontal="center" vertical="center"/>
    </xf>
    <xf numFmtId="0" fontId="2" fillId="12" borderId="60" xfId="0" applyFont="1" applyFill="1" applyBorder="1" applyAlignment="1">
      <alignment horizontal="center" vertical="center" wrapText="1"/>
    </xf>
    <xf numFmtId="0" fontId="5" fillId="12" borderId="61" xfId="0" applyFont="1" applyFill="1" applyBorder="1" applyAlignment="1">
      <alignment horizontal="center" vertical="center"/>
    </xf>
    <xf numFmtId="0" fontId="6" fillId="12" borderId="0" xfId="0" applyFont="1" applyFill="1" applyBorder="1" applyAlignment="1">
      <alignment horizontal="center"/>
    </xf>
    <xf numFmtId="0" fontId="5" fillId="12" borderId="12" xfId="0" applyFont="1" applyFill="1" applyBorder="1" applyAlignment="1">
      <alignment horizontal="center"/>
    </xf>
    <xf numFmtId="0" fontId="6" fillId="12" borderId="15" xfId="0" applyFont="1" applyFill="1" applyBorder="1" applyAlignment="1">
      <alignment horizontal="center" vertical="center"/>
    </xf>
    <xf numFmtId="0" fontId="14" fillId="12" borderId="5" xfId="2" applyFont="1" applyFill="1" applyBorder="1" applyAlignment="1" applyProtection="1">
      <alignment horizontal="left" vertical="top"/>
      <protection locked="0"/>
    </xf>
    <xf numFmtId="0" fontId="6" fillId="9" borderId="47" xfId="0" applyFont="1" applyFill="1" applyBorder="1" applyAlignment="1">
      <alignment horizontal="center" vertical="center"/>
    </xf>
    <xf numFmtId="0" fontId="2" fillId="9" borderId="60" xfId="0" applyFont="1" applyFill="1" applyBorder="1" applyAlignment="1">
      <alignment horizontal="center" vertical="center" wrapText="1"/>
    </xf>
    <xf numFmtId="0" fontId="5" fillId="9" borderId="61" xfId="0" applyFont="1" applyFill="1" applyBorder="1" applyAlignment="1">
      <alignment horizontal="center" vertical="center"/>
    </xf>
    <xf numFmtId="0" fontId="6" fillId="9" borderId="0" xfId="0" applyFont="1" applyFill="1" applyBorder="1" applyAlignment="1">
      <alignment horizontal="center"/>
    </xf>
    <xf numFmtId="0" fontId="5" fillId="9" borderId="12" xfId="0" applyFont="1" applyFill="1" applyBorder="1" applyAlignment="1">
      <alignment horizontal="center"/>
    </xf>
    <xf numFmtId="0" fontId="6" fillId="9" borderId="15" xfId="0" applyFont="1" applyFill="1" applyBorder="1" applyAlignment="1">
      <alignment horizontal="center" vertical="center"/>
    </xf>
    <xf numFmtId="0" fontId="14" fillId="9" borderId="5" xfId="2" applyFont="1" applyFill="1" applyBorder="1" applyAlignment="1" applyProtection="1">
      <alignment horizontal="left" vertical="top"/>
      <protection locked="0"/>
    </xf>
    <xf numFmtId="0" fontId="6" fillId="6" borderId="47" xfId="0" applyFont="1" applyFill="1" applyBorder="1" applyAlignment="1">
      <alignment horizontal="center" vertical="center"/>
    </xf>
    <xf numFmtId="0" fontId="2" fillId="6" borderId="60" xfId="0" applyFont="1" applyFill="1" applyBorder="1" applyAlignment="1">
      <alignment horizontal="center" vertical="center" wrapText="1"/>
    </xf>
    <xf numFmtId="0" fontId="5" fillId="6" borderId="61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6" fillId="6" borderId="15" xfId="0" applyFont="1" applyFill="1" applyBorder="1" applyAlignment="1">
      <alignment horizontal="center" vertical="center"/>
    </xf>
    <xf numFmtId="0" fontId="14" fillId="6" borderId="5" xfId="2" applyFont="1" applyFill="1" applyBorder="1" applyAlignment="1" applyProtection="1">
      <alignment horizontal="left" vertical="top"/>
      <protection locked="0"/>
    </xf>
    <xf numFmtId="0" fontId="6" fillId="6" borderId="0" xfId="0" applyFont="1" applyFill="1" applyBorder="1" applyAlignment="1">
      <alignment horizontal="center"/>
    </xf>
    <xf numFmtId="0" fontId="6" fillId="13" borderId="8" xfId="0" applyFont="1" applyFill="1" applyBorder="1" applyAlignment="1">
      <alignment horizontal="center" vertical="center"/>
    </xf>
    <xf numFmtId="0" fontId="2" fillId="13" borderId="7" xfId="0" applyFont="1" applyFill="1" applyBorder="1" applyAlignment="1">
      <alignment horizontal="center" vertical="center" wrapText="1"/>
    </xf>
    <xf numFmtId="0" fontId="5" fillId="13" borderId="43" xfId="0" applyFont="1" applyFill="1" applyBorder="1" applyAlignment="1">
      <alignment horizontal="center" vertical="center"/>
    </xf>
    <xf numFmtId="0" fontId="6" fillId="13" borderId="0" xfId="0" applyFont="1" applyFill="1" applyBorder="1" applyAlignment="1">
      <alignment horizontal="center"/>
    </xf>
    <xf numFmtId="0" fontId="5" fillId="13" borderId="12" xfId="0" applyFont="1" applyFill="1" applyBorder="1" applyAlignment="1">
      <alignment horizontal="center"/>
    </xf>
    <xf numFmtId="0" fontId="6" fillId="13" borderId="15" xfId="0" applyFont="1" applyFill="1" applyBorder="1" applyAlignment="1">
      <alignment horizontal="center" vertical="center"/>
    </xf>
    <xf numFmtId="0" fontId="14" fillId="13" borderId="5" xfId="2" applyFont="1" applyFill="1" applyBorder="1" applyAlignment="1" applyProtection="1">
      <alignment horizontal="left" vertical="top"/>
      <protection locked="0"/>
    </xf>
    <xf numFmtId="0" fontId="6" fillId="6" borderId="62" xfId="0" applyFont="1" applyFill="1" applyBorder="1" applyAlignment="1">
      <alignment horizontal="center" vertical="center"/>
    </xf>
    <xf numFmtId="0" fontId="2" fillId="6" borderId="58" xfId="0" applyFont="1" applyFill="1" applyBorder="1" applyAlignment="1">
      <alignment horizontal="center" vertical="center" wrapText="1"/>
    </xf>
    <xf numFmtId="0" fontId="5" fillId="6" borderId="57" xfId="0" applyFont="1" applyFill="1" applyBorder="1" applyAlignment="1">
      <alignment horizontal="center" vertical="center"/>
    </xf>
    <xf numFmtId="0" fontId="22" fillId="0" borderId="0" xfId="0" applyFont="1"/>
    <xf numFmtId="0" fontId="4" fillId="7" borderId="25" xfId="0" applyFont="1" applyFill="1" applyBorder="1" applyAlignment="1">
      <alignment horizontal="center" vertical="center" textRotation="90" wrapText="1"/>
    </xf>
    <xf numFmtId="0" fontId="4" fillId="7" borderId="12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/>
    </xf>
    <xf numFmtId="0" fontId="4" fillId="5" borderId="23" xfId="0" applyFont="1" applyFill="1" applyBorder="1" applyAlignment="1">
      <alignment horizontal="center" vertical="center" textRotation="90" wrapText="1"/>
    </xf>
    <xf numFmtId="0" fontId="5" fillId="5" borderId="15" xfId="0" applyFont="1" applyFill="1" applyBorder="1" applyAlignment="1">
      <alignment horizontal="center" vertical="center" textRotation="90"/>
    </xf>
    <xf numFmtId="0" fontId="5" fillId="5" borderId="18" xfId="0" applyFont="1" applyFill="1" applyBorder="1" applyAlignment="1">
      <alignment horizontal="center" vertical="center"/>
    </xf>
    <xf numFmtId="0" fontId="4" fillId="9" borderId="24" xfId="0" applyFont="1" applyFill="1" applyBorder="1" applyAlignment="1">
      <alignment horizontal="center" vertical="center" textRotation="90"/>
    </xf>
    <xf numFmtId="0" fontId="5" fillId="9" borderId="12" xfId="0" applyFont="1" applyFill="1" applyBorder="1" applyAlignment="1">
      <alignment horizontal="center" vertical="center" textRotation="90"/>
    </xf>
    <xf numFmtId="0" fontId="5" fillId="9" borderId="12" xfId="0" applyFont="1" applyFill="1" applyBorder="1" applyAlignment="1">
      <alignment horizontal="center" vertical="center"/>
    </xf>
    <xf numFmtId="0" fontId="5" fillId="9" borderId="16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5</xdr:row>
      <xdr:rowOff>38099</xdr:rowOff>
    </xdr:from>
    <xdr:to>
      <xdr:col>5</xdr:col>
      <xdr:colOff>238125</xdr:colOff>
      <xdr:row>7</xdr:row>
      <xdr:rowOff>19049</xdr:rowOff>
    </xdr:to>
    <xdr:sp macro="" textlink="">
      <xdr:nvSpPr>
        <xdr:cNvPr id="2" name="Seta para baixo 1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4</xdr:row>
      <xdr:rowOff>400048</xdr:rowOff>
    </xdr:from>
    <xdr:to>
      <xdr:col>9</xdr:col>
      <xdr:colOff>704850</xdr:colOff>
      <xdr:row>4</xdr:row>
      <xdr:rowOff>571500</xdr:rowOff>
    </xdr:to>
    <xdr:sp macro="" textlink="">
      <xdr:nvSpPr>
        <xdr:cNvPr id="3" name="Seta para baixo 2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4</xdr:row>
      <xdr:rowOff>361950</xdr:rowOff>
    </xdr:from>
    <xdr:to>
      <xdr:col>17</xdr:col>
      <xdr:colOff>457200</xdr:colOff>
      <xdr:row>4</xdr:row>
      <xdr:rowOff>514350</xdr:rowOff>
    </xdr:to>
    <xdr:sp macro="" textlink="">
      <xdr:nvSpPr>
        <xdr:cNvPr id="4" name="Seta para baixo 3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4</xdr:row>
      <xdr:rowOff>828674</xdr:rowOff>
    </xdr:from>
    <xdr:to>
      <xdr:col>3</xdr:col>
      <xdr:colOff>600074</xdr:colOff>
      <xdr:row>6</xdr:row>
      <xdr:rowOff>152399</xdr:rowOff>
    </xdr:to>
    <xdr:sp macro="" textlink="">
      <xdr:nvSpPr>
        <xdr:cNvPr id="9" name="Seta para cima e para baixo 8"/>
        <xdr:cNvSpPr/>
      </xdr:nvSpPr>
      <xdr:spPr>
        <a:xfrm>
          <a:off x="4200525" y="1676399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5</xdr:row>
      <xdr:rowOff>0</xdr:rowOff>
    </xdr:from>
    <xdr:to>
      <xdr:col>1</xdr:col>
      <xdr:colOff>619124</xdr:colOff>
      <xdr:row>7</xdr:row>
      <xdr:rowOff>19050</xdr:rowOff>
    </xdr:to>
    <xdr:sp macro="" textlink="">
      <xdr:nvSpPr>
        <xdr:cNvPr id="10" name="Seta para cima e para baixo 9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24</xdr:row>
      <xdr:rowOff>38099</xdr:rowOff>
    </xdr:from>
    <xdr:to>
      <xdr:col>5</xdr:col>
      <xdr:colOff>238125</xdr:colOff>
      <xdr:row>26</xdr:row>
      <xdr:rowOff>19049</xdr:rowOff>
    </xdr:to>
    <xdr:sp macro="" textlink="">
      <xdr:nvSpPr>
        <xdr:cNvPr id="57" name="Seta para baixo 56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23</xdr:row>
      <xdr:rowOff>400048</xdr:rowOff>
    </xdr:from>
    <xdr:to>
      <xdr:col>9</xdr:col>
      <xdr:colOff>704850</xdr:colOff>
      <xdr:row>23</xdr:row>
      <xdr:rowOff>571500</xdr:rowOff>
    </xdr:to>
    <xdr:sp macro="" textlink="">
      <xdr:nvSpPr>
        <xdr:cNvPr id="58" name="Seta para baixo 57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23</xdr:row>
      <xdr:rowOff>361950</xdr:rowOff>
    </xdr:from>
    <xdr:to>
      <xdr:col>17</xdr:col>
      <xdr:colOff>457200</xdr:colOff>
      <xdr:row>23</xdr:row>
      <xdr:rowOff>514350</xdr:rowOff>
    </xdr:to>
    <xdr:sp macro="" textlink="">
      <xdr:nvSpPr>
        <xdr:cNvPr id="59" name="Seta para baixo 58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23</xdr:row>
      <xdr:rowOff>828674</xdr:rowOff>
    </xdr:from>
    <xdr:to>
      <xdr:col>3</xdr:col>
      <xdr:colOff>600074</xdr:colOff>
      <xdr:row>25</xdr:row>
      <xdr:rowOff>152399</xdr:rowOff>
    </xdr:to>
    <xdr:sp macro="" textlink="">
      <xdr:nvSpPr>
        <xdr:cNvPr id="60" name="Seta para cima e para baixo 59"/>
        <xdr:cNvSpPr/>
      </xdr:nvSpPr>
      <xdr:spPr>
        <a:xfrm>
          <a:off x="4200525" y="1676399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24</xdr:row>
      <xdr:rowOff>0</xdr:rowOff>
    </xdr:from>
    <xdr:to>
      <xdr:col>1</xdr:col>
      <xdr:colOff>619124</xdr:colOff>
      <xdr:row>26</xdr:row>
      <xdr:rowOff>19050</xdr:rowOff>
    </xdr:to>
    <xdr:sp macro="" textlink="">
      <xdr:nvSpPr>
        <xdr:cNvPr id="61" name="Seta para cima e para baixo 60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39</xdr:row>
      <xdr:rowOff>38099</xdr:rowOff>
    </xdr:from>
    <xdr:to>
      <xdr:col>5</xdr:col>
      <xdr:colOff>238125</xdr:colOff>
      <xdr:row>41</xdr:row>
      <xdr:rowOff>19049</xdr:rowOff>
    </xdr:to>
    <xdr:sp macro="" textlink="">
      <xdr:nvSpPr>
        <xdr:cNvPr id="62" name="Seta para baixo 61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38</xdr:row>
      <xdr:rowOff>400048</xdr:rowOff>
    </xdr:from>
    <xdr:to>
      <xdr:col>9</xdr:col>
      <xdr:colOff>704850</xdr:colOff>
      <xdr:row>38</xdr:row>
      <xdr:rowOff>571500</xdr:rowOff>
    </xdr:to>
    <xdr:sp macro="" textlink="">
      <xdr:nvSpPr>
        <xdr:cNvPr id="63" name="Seta para baixo 62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38</xdr:row>
      <xdr:rowOff>361950</xdr:rowOff>
    </xdr:from>
    <xdr:to>
      <xdr:col>17</xdr:col>
      <xdr:colOff>457200</xdr:colOff>
      <xdr:row>38</xdr:row>
      <xdr:rowOff>514350</xdr:rowOff>
    </xdr:to>
    <xdr:sp macro="" textlink="">
      <xdr:nvSpPr>
        <xdr:cNvPr id="64" name="Seta para baixo 63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38</xdr:row>
      <xdr:rowOff>828674</xdr:rowOff>
    </xdr:from>
    <xdr:to>
      <xdr:col>3</xdr:col>
      <xdr:colOff>600074</xdr:colOff>
      <xdr:row>40</xdr:row>
      <xdr:rowOff>152399</xdr:rowOff>
    </xdr:to>
    <xdr:sp macro="" textlink="">
      <xdr:nvSpPr>
        <xdr:cNvPr id="65" name="Seta para cima e para baixo 64"/>
        <xdr:cNvSpPr/>
      </xdr:nvSpPr>
      <xdr:spPr>
        <a:xfrm>
          <a:off x="4200525" y="1676399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39</xdr:row>
      <xdr:rowOff>0</xdr:rowOff>
    </xdr:from>
    <xdr:to>
      <xdr:col>1</xdr:col>
      <xdr:colOff>619124</xdr:colOff>
      <xdr:row>41</xdr:row>
      <xdr:rowOff>19050</xdr:rowOff>
    </xdr:to>
    <xdr:sp macro="" textlink="">
      <xdr:nvSpPr>
        <xdr:cNvPr id="66" name="Seta para cima e para baixo 65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48</xdr:row>
      <xdr:rowOff>38099</xdr:rowOff>
    </xdr:from>
    <xdr:to>
      <xdr:col>5</xdr:col>
      <xdr:colOff>238125</xdr:colOff>
      <xdr:row>50</xdr:row>
      <xdr:rowOff>19049</xdr:rowOff>
    </xdr:to>
    <xdr:sp macro="" textlink="">
      <xdr:nvSpPr>
        <xdr:cNvPr id="67" name="Seta para baixo 66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47</xdr:row>
      <xdr:rowOff>400048</xdr:rowOff>
    </xdr:from>
    <xdr:to>
      <xdr:col>9</xdr:col>
      <xdr:colOff>704850</xdr:colOff>
      <xdr:row>47</xdr:row>
      <xdr:rowOff>571500</xdr:rowOff>
    </xdr:to>
    <xdr:sp macro="" textlink="">
      <xdr:nvSpPr>
        <xdr:cNvPr id="68" name="Seta para baixo 67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47</xdr:row>
      <xdr:rowOff>361950</xdr:rowOff>
    </xdr:from>
    <xdr:to>
      <xdr:col>17</xdr:col>
      <xdr:colOff>457200</xdr:colOff>
      <xdr:row>47</xdr:row>
      <xdr:rowOff>514350</xdr:rowOff>
    </xdr:to>
    <xdr:sp macro="" textlink="">
      <xdr:nvSpPr>
        <xdr:cNvPr id="69" name="Seta para baixo 68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447675</xdr:colOff>
      <xdr:row>47</xdr:row>
      <xdr:rowOff>838199</xdr:rowOff>
    </xdr:from>
    <xdr:to>
      <xdr:col>3</xdr:col>
      <xdr:colOff>571499</xdr:colOff>
      <xdr:row>49</xdr:row>
      <xdr:rowOff>161924</xdr:rowOff>
    </xdr:to>
    <xdr:sp macro="" textlink="">
      <xdr:nvSpPr>
        <xdr:cNvPr id="70" name="Seta para cima e para baixo 69"/>
        <xdr:cNvSpPr/>
      </xdr:nvSpPr>
      <xdr:spPr>
        <a:xfrm>
          <a:off x="4171950" y="13230224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48</xdr:row>
      <xdr:rowOff>0</xdr:rowOff>
    </xdr:from>
    <xdr:to>
      <xdr:col>1</xdr:col>
      <xdr:colOff>619124</xdr:colOff>
      <xdr:row>50</xdr:row>
      <xdr:rowOff>19050</xdr:rowOff>
    </xdr:to>
    <xdr:sp macro="" textlink="">
      <xdr:nvSpPr>
        <xdr:cNvPr id="71" name="Seta para cima e para baixo 70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78</xdr:row>
      <xdr:rowOff>38099</xdr:rowOff>
    </xdr:from>
    <xdr:to>
      <xdr:col>5</xdr:col>
      <xdr:colOff>238125</xdr:colOff>
      <xdr:row>80</xdr:row>
      <xdr:rowOff>19049</xdr:rowOff>
    </xdr:to>
    <xdr:sp macro="" textlink="">
      <xdr:nvSpPr>
        <xdr:cNvPr id="77" name="Seta para baixo 76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77</xdr:row>
      <xdr:rowOff>400048</xdr:rowOff>
    </xdr:from>
    <xdr:to>
      <xdr:col>9</xdr:col>
      <xdr:colOff>704850</xdr:colOff>
      <xdr:row>77</xdr:row>
      <xdr:rowOff>571500</xdr:rowOff>
    </xdr:to>
    <xdr:sp macro="" textlink="">
      <xdr:nvSpPr>
        <xdr:cNvPr id="78" name="Seta para baixo 77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771527</xdr:colOff>
      <xdr:row>77</xdr:row>
      <xdr:rowOff>371475</xdr:rowOff>
    </xdr:from>
    <xdr:to>
      <xdr:col>17</xdr:col>
      <xdr:colOff>400051</xdr:colOff>
      <xdr:row>77</xdr:row>
      <xdr:rowOff>523875</xdr:rowOff>
    </xdr:to>
    <xdr:sp macro="" textlink="">
      <xdr:nvSpPr>
        <xdr:cNvPr id="79" name="Seta para baixo 78"/>
        <xdr:cNvSpPr/>
      </xdr:nvSpPr>
      <xdr:spPr>
        <a:xfrm rot="16200000">
          <a:off x="14268452" y="201834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77</xdr:row>
      <xdr:rowOff>828674</xdr:rowOff>
    </xdr:from>
    <xdr:to>
      <xdr:col>3</xdr:col>
      <xdr:colOff>600074</xdr:colOff>
      <xdr:row>79</xdr:row>
      <xdr:rowOff>152399</xdr:rowOff>
    </xdr:to>
    <xdr:sp macro="" textlink="">
      <xdr:nvSpPr>
        <xdr:cNvPr id="80" name="Seta para cima e para baixo 79"/>
        <xdr:cNvSpPr/>
      </xdr:nvSpPr>
      <xdr:spPr>
        <a:xfrm>
          <a:off x="4200525" y="1676399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78</xdr:row>
      <xdr:rowOff>47625</xdr:rowOff>
    </xdr:from>
    <xdr:to>
      <xdr:col>1</xdr:col>
      <xdr:colOff>619124</xdr:colOff>
      <xdr:row>80</xdr:row>
      <xdr:rowOff>66675</xdr:rowOff>
    </xdr:to>
    <xdr:sp macro="" textlink="">
      <xdr:nvSpPr>
        <xdr:cNvPr id="81" name="Seta para cima e para baixo 80"/>
        <xdr:cNvSpPr/>
      </xdr:nvSpPr>
      <xdr:spPr>
        <a:xfrm>
          <a:off x="704850" y="208978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97</xdr:row>
      <xdr:rowOff>38099</xdr:rowOff>
    </xdr:from>
    <xdr:to>
      <xdr:col>5</xdr:col>
      <xdr:colOff>238125</xdr:colOff>
      <xdr:row>99</xdr:row>
      <xdr:rowOff>19049</xdr:rowOff>
    </xdr:to>
    <xdr:sp macro="" textlink="">
      <xdr:nvSpPr>
        <xdr:cNvPr id="82" name="Seta para baixo 81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96</xdr:row>
      <xdr:rowOff>400048</xdr:rowOff>
    </xdr:from>
    <xdr:to>
      <xdr:col>9</xdr:col>
      <xdr:colOff>704850</xdr:colOff>
      <xdr:row>96</xdr:row>
      <xdr:rowOff>571500</xdr:rowOff>
    </xdr:to>
    <xdr:sp macro="" textlink="">
      <xdr:nvSpPr>
        <xdr:cNvPr id="83" name="Seta para baixo 82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96</xdr:row>
      <xdr:rowOff>361950</xdr:rowOff>
    </xdr:from>
    <xdr:to>
      <xdr:col>17</xdr:col>
      <xdr:colOff>457200</xdr:colOff>
      <xdr:row>96</xdr:row>
      <xdr:rowOff>514350</xdr:rowOff>
    </xdr:to>
    <xdr:sp macro="" textlink="">
      <xdr:nvSpPr>
        <xdr:cNvPr id="84" name="Seta para baixo 83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466725</xdr:colOff>
      <xdr:row>96</xdr:row>
      <xdr:rowOff>990600</xdr:rowOff>
    </xdr:from>
    <xdr:to>
      <xdr:col>3</xdr:col>
      <xdr:colOff>600074</xdr:colOff>
      <xdr:row>98</xdr:row>
      <xdr:rowOff>152399</xdr:rowOff>
    </xdr:to>
    <xdr:sp macro="" textlink="">
      <xdr:nvSpPr>
        <xdr:cNvPr id="85" name="Seta para cima e para baixo 84"/>
        <xdr:cNvSpPr/>
      </xdr:nvSpPr>
      <xdr:spPr>
        <a:xfrm>
          <a:off x="4191000" y="26717625"/>
          <a:ext cx="133349" cy="571499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97</xdr:row>
      <xdr:rowOff>0</xdr:rowOff>
    </xdr:from>
    <xdr:to>
      <xdr:col>1</xdr:col>
      <xdr:colOff>619124</xdr:colOff>
      <xdr:row>99</xdr:row>
      <xdr:rowOff>19050</xdr:rowOff>
    </xdr:to>
    <xdr:sp macro="" textlink="">
      <xdr:nvSpPr>
        <xdr:cNvPr id="86" name="Seta para cima e para baixo 85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122</xdr:row>
      <xdr:rowOff>38099</xdr:rowOff>
    </xdr:from>
    <xdr:to>
      <xdr:col>5</xdr:col>
      <xdr:colOff>238125</xdr:colOff>
      <xdr:row>124</xdr:row>
      <xdr:rowOff>19049</xdr:rowOff>
    </xdr:to>
    <xdr:sp macro="" textlink="">
      <xdr:nvSpPr>
        <xdr:cNvPr id="92" name="Seta para baixo 91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121</xdr:row>
      <xdr:rowOff>400048</xdr:rowOff>
    </xdr:from>
    <xdr:to>
      <xdr:col>9</xdr:col>
      <xdr:colOff>704850</xdr:colOff>
      <xdr:row>121</xdr:row>
      <xdr:rowOff>571500</xdr:rowOff>
    </xdr:to>
    <xdr:sp macro="" textlink="">
      <xdr:nvSpPr>
        <xdr:cNvPr id="93" name="Seta para baixo 92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121</xdr:row>
      <xdr:rowOff>361950</xdr:rowOff>
    </xdr:from>
    <xdr:to>
      <xdr:col>17</xdr:col>
      <xdr:colOff>457200</xdr:colOff>
      <xdr:row>121</xdr:row>
      <xdr:rowOff>514350</xdr:rowOff>
    </xdr:to>
    <xdr:sp macro="" textlink="">
      <xdr:nvSpPr>
        <xdr:cNvPr id="94" name="Seta para baixo 93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121</xdr:row>
      <xdr:rowOff>828674</xdr:rowOff>
    </xdr:from>
    <xdr:to>
      <xdr:col>3</xdr:col>
      <xdr:colOff>600074</xdr:colOff>
      <xdr:row>123</xdr:row>
      <xdr:rowOff>152399</xdr:rowOff>
    </xdr:to>
    <xdr:sp macro="" textlink="">
      <xdr:nvSpPr>
        <xdr:cNvPr id="95" name="Seta para cima e para baixo 94"/>
        <xdr:cNvSpPr/>
      </xdr:nvSpPr>
      <xdr:spPr>
        <a:xfrm>
          <a:off x="4200525" y="1676399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122</xdr:row>
      <xdr:rowOff>0</xdr:rowOff>
    </xdr:from>
    <xdr:to>
      <xdr:col>1</xdr:col>
      <xdr:colOff>619124</xdr:colOff>
      <xdr:row>124</xdr:row>
      <xdr:rowOff>19050</xdr:rowOff>
    </xdr:to>
    <xdr:sp macro="" textlink="">
      <xdr:nvSpPr>
        <xdr:cNvPr id="96" name="Seta para cima e para baixo 95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155</xdr:row>
      <xdr:rowOff>38099</xdr:rowOff>
    </xdr:from>
    <xdr:to>
      <xdr:col>5</xdr:col>
      <xdr:colOff>238125</xdr:colOff>
      <xdr:row>157</xdr:row>
      <xdr:rowOff>19049</xdr:rowOff>
    </xdr:to>
    <xdr:sp macro="" textlink="">
      <xdr:nvSpPr>
        <xdr:cNvPr id="52" name="Seta para baixo 51"/>
        <xdr:cNvSpPr/>
      </xdr:nvSpPr>
      <xdr:spPr>
        <a:xfrm rot="10800000" flipH="1">
          <a:off x="5314950" y="406717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154</xdr:row>
      <xdr:rowOff>400048</xdr:rowOff>
    </xdr:from>
    <xdr:to>
      <xdr:col>9</xdr:col>
      <xdr:colOff>704850</xdr:colOff>
      <xdr:row>154</xdr:row>
      <xdr:rowOff>571500</xdr:rowOff>
    </xdr:to>
    <xdr:sp macro="" textlink="">
      <xdr:nvSpPr>
        <xdr:cNvPr id="53" name="Seta para baixo 52"/>
        <xdr:cNvSpPr/>
      </xdr:nvSpPr>
      <xdr:spPr>
        <a:xfrm rot="16200000">
          <a:off x="7939087" y="400097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154</xdr:row>
      <xdr:rowOff>361950</xdr:rowOff>
    </xdr:from>
    <xdr:to>
      <xdr:col>17</xdr:col>
      <xdr:colOff>457200</xdr:colOff>
      <xdr:row>154</xdr:row>
      <xdr:rowOff>514350</xdr:rowOff>
    </xdr:to>
    <xdr:sp macro="" textlink="">
      <xdr:nvSpPr>
        <xdr:cNvPr id="54" name="Seta para baixo 53"/>
        <xdr:cNvSpPr/>
      </xdr:nvSpPr>
      <xdr:spPr>
        <a:xfrm rot="16200000">
          <a:off x="14325601" y="399573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154</xdr:row>
      <xdr:rowOff>1066800</xdr:rowOff>
    </xdr:from>
    <xdr:to>
      <xdr:col>3</xdr:col>
      <xdr:colOff>600074</xdr:colOff>
      <xdr:row>156</xdr:row>
      <xdr:rowOff>152399</xdr:rowOff>
    </xdr:to>
    <xdr:sp macro="" textlink="">
      <xdr:nvSpPr>
        <xdr:cNvPr id="55" name="Seta para cima e para baixo 54"/>
        <xdr:cNvSpPr/>
      </xdr:nvSpPr>
      <xdr:spPr>
        <a:xfrm>
          <a:off x="4200525" y="42700575"/>
          <a:ext cx="123824" cy="495299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155</xdr:row>
      <xdr:rowOff>0</xdr:rowOff>
    </xdr:from>
    <xdr:to>
      <xdr:col>1</xdr:col>
      <xdr:colOff>619124</xdr:colOff>
      <xdr:row>157</xdr:row>
      <xdr:rowOff>19050</xdr:rowOff>
    </xdr:to>
    <xdr:sp macro="" textlink="">
      <xdr:nvSpPr>
        <xdr:cNvPr id="56" name="Seta para cima e para baixo 55"/>
        <xdr:cNvSpPr/>
      </xdr:nvSpPr>
      <xdr:spPr>
        <a:xfrm>
          <a:off x="704850" y="406336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177</xdr:row>
      <xdr:rowOff>38099</xdr:rowOff>
    </xdr:from>
    <xdr:to>
      <xdr:col>5</xdr:col>
      <xdr:colOff>238125</xdr:colOff>
      <xdr:row>179</xdr:row>
      <xdr:rowOff>19049</xdr:rowOff>
    </xdr:to>
    <xdr:sp macro="" textlink="">
      <xdr:nvSpPr>
        <xdr:cNvPr id="102" name="Seta para baixo 101"/>
        <xdr:cNvSpPr/>
      </xdr:nvSpPr>
      <xdr:spPr>
        <a:xfrm rot="10800000" flipH="1">
          <a:off x="5314950" y="4263389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219076</xdr:colOff>
      <xdr:row>176</xdr:row>
      <xdr:rowOff>400048</xdr:rowOff>
    </xdr:from>
    <xdr:to>
      <xdr:col>9</xdr:col>
      <xdr:colOff>666750</xdr:colOff>
      <xdr:row>176</xdr:row>
      <xdr:rowOff>571500</xdr:rowOff>
    </xdr:to>
    <xdr:sp macro="" textlink="">
      <xdr:nvSpPr>
        <xdr:cNvPr id="103" name="Seta para baixo 102"/>
        <xdr:cNvSpPr/>
      </xdr:nvSpPr>
      <xdr:spPr>
        <a:xfrm rot="16200000">
          <a:off x="7900987" y="48648937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176</xdr:row>
      <xdr:rowOff>361950</xdr:rowOff>
    </xdr:from>
    <xdr:to>
      <xdr:col>17</xdr:col>
      <xdr:colOff>457200</xdr:colOff>
      <xdr:row>176</xdr:row>
      <xdr:rowOff>514350</xdr:rowOff>
    </xdr:to>
    <xdr:sp macro="" textlink="">
      <xdr:nvSpPr>
        <xdr:cNvPr id="104" name="Seta para baixo 103"/>
        <xdr:cNvSpPr/>
      </xdr:nvSpPr>
      <xdr:spPr>
        <a:xfrm rot="16200000">
          <a:off x="14325601" y="415956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485775</xdr:colOff>
      <xdr:row>176</xdr:row>
      <xdr:rowOff>1047750</xdr:rowOff>
    </xdr:from>
    <xdr:to>
      <xdr:col>3</xdr:col>
      <xdr:colOff>600073</xdr:colOff>
      <xdr:row>178</xdr:row>
      <xdr:rowOff>152399</xdr:rowOff>
    </xdr:to>
    <xdr:sp macro="" textlink="">
      <xdr:nvSpPr>
        <xdr:cNvPr id="105" name="Seta para cima e para baixo 104"/>
        <xdr:cNvSpPr/>
      </xdr:nvSpPr>
      <xdr:spPr>
        <a:xfrm>
          <a:off x="4210050" y="49434750"/>
          <a:ext cx="114298" cy="514349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177</xdr:row>
      <xdr:rowOff>0</xdr:rowOff>
    </xdr:from>
    <xdr:to>
      <xdr:col>1</xdr:col>
      <xdr:colOff>619124</xdr:colOff>
      <xdr:row>179</xdr:row>
      <xdr:rowOff>19050</xdr:rowOff>
    </xdr:to>
    <xdr:sp macro="" textlink="">
      <xdr:nvSpPr>
        <xdr:cNvPr id="106" name="Seta para cima e para baixo 105"/>
        <xdr:cNvSpPr/>
      </xdr:nvSpPr>
      <xdr:spPr>
        <a:xfrm>
          <a:off x="704850" y="4259580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5</xdr:row>
      <xdr:rowOff>38099</xdr:rowOff>
    </xdr:from>
    <xdr:to>
      <xdr:col>5</xdr:col>
      <xdr:colOff>238125</xdr:colOff>
      <xdr:row>7</xdr:row>
      <xdr:rowOff>19049</xdr:rowOff>
    </xdr:to>
    <xdr:sp macro="" textlink="">
      <xdr:nvSpPr>
        <xdr:cNvPr id="12" name="Seta para baixo 11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4</xdr:row>
      <xdr:rowOff>400048</xdr:rowOff>
    </xdr:from>
    <xdr:to>
      <xdr:col>9</xdr:col>
      <xdr:colOff>704850</xdr:colOff>
      <xdr:row>4</xdr:row>
      <xdr:rowOff>571500</xdr:rowOff>
    </xdr:to>
    <xdr:sp macro="" textlink="">
      <xdr:nvSpPr>
        <xdr:cNvPr id="13" name="Seta para baixo 12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4</xdr:row>
      <xdr:rowOff>361950</xdr:rowOff>
    </xdr:from>
    <xdr:to>
      <xdr:col>17</xdr:col>
      <xdr:colOff>457200</xdr:colOff>
      <xdr:row>4</xdr:row>
      <xdr:rowOff>514350</xdr:rowOff>
    </xdr:to>
    <xdr:sp macro="" textlink="">
      <xdr:nvSpPr>
        <xdr:cNvPr id="14" name="Seta para baixo 13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4</xdr:row>
      <xdr:rowOff>828674</xdr:rowOff>
    </xdr:from>
    <xdr:to>
      <xdr:col>3</xdr:col>
      <xdr:colOff>600074</xdr:colOff>
      <xdr:row>6</xdr:row>
      <xdr:rowOff>152399</xdr:rowOff>
    </xdr:to>
    <xdr:sp macro="" textlink="">
      <xdr:nvSpPr>
        <xdr:cNvPr id="15" name="Seta para cima e para baixo 14"/>
        <xdr:cNvSpPr/>
      </xdr:nvSpPr>
      <xdr:spPr>
        <a:xfrm>
          <a:off x="4200525" y="1676399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5</xdr:row>
      <xdr:rowOff>0</xdr:rowOff>
    </xdr:from>
    <xdr:to>
      <xdr:col>1</xdr:col>
      <xdr:colOff>619124</xdr:colOff>
      <xdr:row>7</xdr:row>
      <xdr:rowOff>19050</xdr:rowOff>
    </xdr:to>
    <xdr:sp macro="" textlink="">
      <xdr:nvSpPr>
        <xdr:cNvPr id="16" name="Seta para cima e para baixo 15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5</xdr:col>
      <xdr:colOff>133350</xdr:colOff>
      <xdr:row>26</xdr:row>
      <xdr:rowOff>38099</xdr:rowOff>
    </xdr:from>
    <xdr:to>
      <xdr:col>5</xdr:col>
      <xdr:colOff>238125</xdr:colOff>
      <xdr:row>28</xdr:row>
      <xdr:rowOff>19049</xdr:rowOff>
    </xdr:to>
    <xdr:sp macro="" textlink="">
      <xdr:nvSpPr>
        <xdr:cNvPr id="17" name="Seta para baixo 16"/>
        <xdr:cNvSpPr/>
      </xdr:nvSpPr>
      <xdr:spPr>
        <a:xfrm rot="10800000" flipH="1">
          <a:off x="5314950" y="1771649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9</xdr:col>
      <xdr:colOff>257176</xdr:colOff>
      <xdr:row>25</xdr:row>
      <xdr:rowOff>400048</xdr:rowOff>
    </xdr:from>
    <xdr:to>
      <xdr:col>9</xdr:col>
      <xdr:colOff>704850</xdr:colOff>
      <xdr:row>25</xdr:row>
      <xdr:rowOff>571500</xdr:rowOff>
    </xdr:to>
    <xdr:sp macro="" textlink="">
      <xdr:nvSpPr>
        <xdr:cNvPr id="18" name="Seta para baixo 17"/>
        <xdr:cNvSpPr/>
      </xdr:nvSpPr>
      <xdr:spPr>
        <a:xfrm rot="16200000">
          <a:off x="7939087" y="1109662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17</xdr:col>
      <xdr:colOff>1</xdr:colOff>
      <xdr:row>25</xdr:row>
      <xdr:rowOff>361950</xdr:rowOff>
    </xdr:from>
    <xdr:to>
      <xdr:col>17</xdr:col>
      <xdr:colOff>457200</xdr:colOff>
      <xdr:row>25</xdr:row>
      <xdr:rowOff>514350</xdr:rowOff>
    </xdr:to>
    <xdr:sp macro="" textlink="">
      <xdr:nvSpPr>
        <xdr:cNvPr id="19" name="Seta para baixo 18"/>
        <xdr:cNvSpPr/>
      </xdr:nvSpPr>
      <xdr:spPr>
        <a:xfrm rot="16200000">
          <a:off x="14325601" y="1057275"/>
          <a:ext cx="152400" cy="45719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476250</xdr:colOff>
      <xdr:row>25</xdr:row>
      <xdr:rowOff>828674</xdr:rowOff>
    </xdr:from>
    <xdr:to>
      <xdr:col>3</xdr:col>
      <xdr:colOff>600074</xdr:colOff>
      <xdr:row>27</xdr:row>
      <xdr:rowOff>152399</xdr:rowOff>
    </xdr:to>
    <xdr:sp macro="" textlink="">
      <xdr:nvSpPr>
        <xdr:cNvPr id="20" name="Seta para cima e para baixo 19"/>
        <xdr:cNvSpPr/>
      </xdr:nvSpPr>
      <xdr:spPr>
        <a:xfrm>
          <a:off x="4200525" y="1676399"/>
          <a:ext cx="123824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485775</xdr:colOff>
      <xdr:row>26</xdr:row>
      <xdr:rowOff>0</xdr:rowOff>
    </xdr:from>
    <xdr:to>
      <xdr:col>1</xdr:col>
      <xdr:colOff>619124</xdr:colOff>
      <xdr:row>28</xdr:row>
      <xdr:rowOff>19050</xdr:rowOff>
    </xdr:to>
    <xdr:sp macro="" textlink="">
      <xdr:nvSpPr>
        <xdr:cNvPr id="21" name="Seta para cima e para baixo 20"/>
        <xdr:cNvSpPr/>
      </xdr:nvSpPr>
      <xdr:spPr>
        <a:xfrm>
          <a:off x="704850" y="1733550"/>
          <a:ext cx="133349" cy="409575"/>
        </a:xfrm>
        <a:prstGeom prst="up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X207"/>
  <sheetViews>
    <sheetView workbookViewId="0">
      <selection activeCell="B1" sqref="B1"/>
    </sheetView>
  </sheetViews>
  <sheetFormatPr defaultRowHeight="15" x14ac:dyDescent="0.25"/>
  <cols>
    <col min="1" max="1" width="3.28515625" customWidth="1"/>
    <col min="2" max="2" width="18.140625" customWidth="1"/>
    <col min="3" max="3" width="34.42578125" customWidth="1"/>
    <col min="4" max="4" width="16" customWidth="1"/>
    <col min="5" max="5" width="5.85546875" customWidth="1"/>
    <col min="6" max="6" width="5.42578125" customWidth="1"/>
    <col min="7" max="7" width="5.140625" customWidth="1"/>
    <col min="8" max="21" width="12.42578125" customWidth="1"/>
    <col min="25" max="25" width="19.7109375" customWidth="1"/>
    <col min="26" max="26" width="33.42578125" customWidth="1"/>
  </cols>
  <sheetData>
    <row r="2" spans="2:24" ht="18" x14ac:dyDescent="0.25">
      <c r="B2" s="41" t="s">
        <v>83</v>
      </c>
      <c r="C2" s="172" t="s">
        <v>101</v>
      </c>
    </row>
    <row r="3" spans="2:24" ht="18" x14ac:dyDescent="0.25">
      <c r="B3" s="41" t="s">
        <v>103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2:24" ht="15.75" thickBot="1" x14ac:dyDescent="0.3">
      <c r="B4" s="4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2:24" ht="69.95" customHeight="1" x14ac:dyDescent="0.25">
      <c r="B5" s="62" t="s">
        <v>69</v>
      </c>
      <c r="C5" s="63" t="s">
        <v>22</v>
      </c>
      <c r="D5" s="64" t="s">
        <v>23</v>
      </c>
      <c r="E5" s="65" t="s">
        <v>24</v>
      </c>
      <c r="F5" s="66" t="s">
        <v>46</v>
      </c>
      <c r="G5" s="67" t="s">
        <v>21</v>
      </c>
      <c r="H5" s="92" t="s">
        <v>47</v>
      </c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9"/>
      <c r="V5" s="1"/>
    </row>
    <row r="6" spans="2:24" ht="15.75" x14ac:dyDescent="0.25">
      <c r="B6" s="70"/>
      <c r="C6" s="71" t="s">
        <v>11</v>
      </c>
      <c r="D6" s="72"/>
      <c r="E6" s="73"/>
      <c r="F6" s="74"/>
      <c r="G6" s="75"/>
      <c r="H6" s="76" t="s">
        <v>20</v>
      </c>
      <c r="I6" s="76" t="s">
        <v>19</v>
      </c>
      <c r="J6" s="76" t="s">
        <v>18</v>
      </c>
      <c r="K6" s="76" t="s">
        <v>3</v>
      </c>
      <c r="L6" s="76" t="s">
        <v>1</v>
      </c>
      <c r="M6" s="76" t="s">
        <v>17</v>
      </c>
      <c r="N6" s="76" t="s">
        <v>0</v>
      </c>
      <c r="O6" s="76" t="s">
        <v>16</v>
      </c>
      <c r="P6" s="76" t="s">
        <v>4</v>
      </c>
      <c r="Q6" s="76" t="s">
        <v>15</v>
      </c>
      <c r="R6" s="76" t="s">
        <v>14</v>
      </c>
      <c r="S6" s="76" t="s">
        <v>13</v>
      </c>
      <c r="T6" s="76" t="s">
        <v>2</v>
      </c>
      <c r="U6" s="77" t="s">
        <v>12</v>
      </c>
      <c r="V6" s="1"/>
    </row>
    <row r="7" spans="2:24" x14ac:dyDescent="0.25">
      <c r="B7" s="70"/>
      <c r="C7" s="71"/>
      <c r="D7" s="72"/>
      <c r="E7" s="73"/>
      <c r="F7" s="74"/>
      <c r="G7" s="78" t="s">
        <v>10</v>
      </c>
      <c r="H7" s="79" t="s">
        <v>9</v>
      </c>
      <c r="I7" s="79" t="s">
        <v>9</v>
      </c>
      <c r="J7" s="79" t="s">
        <v>9</v>
      </c>
      <c r="K7" s="79" t="s">
        <v>9</v>
      </c>
      <c r="L7" s="79" t="s">
        <v>9</v>
      </c>
      <c r="M7" s="79" t="s">
        <v>9</v>
      </c>
      <c r="N7" s="79" t="s">
        <v>9</v>
      </c>
      <c r="O7" s="79" t="s">
        <v>9</v>
      </c>
      <c r="P7" s="79" t="s">
        <v>9</v>
      </c>
      <c r="Q7" s="79" t="s">
        <v>9</v>
      </c>
      <c r="R7" s="79" t="s">
        <v>9</v>
      </c>
      <c r="S7" s="79" t="s">
        <v>9</v>
      </c>
      <c r="T7" s="79" t="s">
        <v>9</v>
      </c>
      <c r="U7" s="80" t="s">
        <v>9</v>
      </c>
      <c r="V7" s="1"/>
    </row>
    <row r="8" spans="2:24" ht="18" x14ac:dyDescent="0.25">
      <c r="B8" s="129"/>
      <c r="C8" s="97"/>
      <c r="D8" s="98"/>
      <c r="E8" s="99"/>
      <c r="F8" s="100"/>
      <c r="G8" s="101"/>
      <c r="H8" s="81" t="s">
        <v>5</v>
      </c>
      <c r="I8" s="81" t="s">
        <v>32</v>
      </c>
      <c r="J8" s="81" t="s">
        <v>33</v>
      </c>
      <c r="K8" s="81" t="s">
        <v>34</v>
      </c>
      <c r="L8" s="81" t="s">
        <v>35</v>
      </c>
      <c r="M8" s="81" t="s">
        <v>36</v>
      </c>
      <c r="N8" s="81" t="s">
        <v>37</v>
      </c>
      <c r="O8" s="81" t="s">
        <v>38</v>
      </c>
      <c r="P8" s="81" t="s">
        <v>39</v>
      </c>
      <c r="Q8" s="81" t="s">
        <v>40</v>
      </c>
      <c r="R8" s="81" t="s">
        <v>41</v>
      </c>
      <c r="S8" s="81" t="s">
        <v>42</v>
      </c>
      <c r="T8" s="82" t="s">
        <v>43</v>
      </c>
      <c r="U8" s="83" t="s">
        <v>44</v>
      </c>
      <c r="V8" s="61"/>
    </row>
    <row r="9" spans="2:24" ht="18" x14ac:dyDescent="0.25">
      <c r="B9" s="39"/>
      <c r="C9" s="38"/>
      <c r="D9" s="187"/>
      <c r="E9" s="38"/>
      <c r="F9" s="17" t="s">
        <v>8</v>
      </c>
      <c r="G9" s="58">
        <v>0.15</v>
      </c>
      <c r="H9" s="15">
        <f>H10*1.15</f>
        <v>16725.736137</v>
      </c>
      <c r="I9" s="15">
        <f>H9*1.03</f>
        <v>17227.508221110002</v>
      </c>
      <c r="J9" s="15">
        <f t="shared" ref="J9:U12" si="0">I9*1.03</f>
        <v>17744.333467743301</v>
      </c>
      <c r="K9" s="15">
        <f t="shared" si="0"/>
        <v>18276.663471775602</v>
      </c>
      <c r="L9" s="15">
        <f t="shared" si="0"/>
        <v>18824.96337592887</v>
      </c>
      <c r="M9" s="15">
        <f t="shared" si="0"/>
        <v>19389.712277206738</v>
      </c>
      <c r="N9" s="15">
        <f t="shared" si="0"/>
        <v>19971.40364552294</v>
      </c>
      <c r="O9" s="15">
        <f t="shared" si="0"/>
        <v>20570.54575488863</v>
      </c>
      <c r="P9" s="15">
        <f t="shared" si="0"/>
        <v>21187.662127535288</v>
      </c>
      <c r="Q9" s="15">
        <f t="shared" si="0"/>
        <v>21823.291991361348</v>
      </c>
      <c r="R9" s="15">
        <f t="shared" si="0"/>
        <v>22477.990751102188</v>
      </c>
      <c r="S9" s="15">
        <f t="shared" si="0"/>
        <v>23152.330473635255</v>
      </c>
      <c r="T9" s="15">
        <f t="shared" si="0"/>
        <v>23846.900387844315</v>
      </c>
      <c r="U9" s="49">
        <f t="shared" si="0"/>
        <v>24562.307399479643</v>
      </c>
      <c r="V9" s="1"/>
    </row>
    <row r="10" spans="2:24" x14ac:dyDescent="0.25">
      <c r="B10" s="14"/>
      <c r="C10" s="8"/>
      <c r="D10" s="188"/>
      <c r="E10" s="10"/>
      <c r="F10" s="6" t="s">
        <v>7</v>
      </c>
      <c r="G10" s="9">
        <v>0.1</v>
      </c>
      <c r="H10" s="4">
        <f>H11*1.1</f>
        <v>14544.118380000002</v>
      </c>
      <c r="I10" s="4">
        <f>H10*1.03</f>
        <v>14980.441931400002</v>
      </c>
      <c r="J10" s="4">
        <f t="shared" si="0"/>
        <v>15429.855189342003</v>
      </c>
      <c r="K10" s="4">
        <f t="shared" si="0"/>
        <v>15892.750845022263</v>
      </c>
      <c r="L10" s="4">
        <f t="shared" si="0"/>
        <v>16369.533370372932</v>
      </c>
      <c r="M10" s="4">
        <f t="shared" si="0"/>
        <v>16860.619371484121</v>
      </c>
      <c r="N10" s="4">
        <f t="shared" si="0"/>
        <v>17366.437952628647</v>
      </c>
      <c r="O10" s="4">
        <f t="shared" si="0"/>
        <v>17887.431091207505</v>
      </c>
      <c r="P10" s="4">
        <f t="shared" si="0"/>
        <v>18424.054023943732</v>
      </c>
      <c r="Q10" s="4">
        <f t="shared" si="0"/>
        <v>18976.775644662044</v>
      </c>
      <c r="R10" s="4">
        <f t="shared" si="0"/>
        <v>19546.078914001908</v>
      </c>
      <c r="S10" s="4">
        <f t="shared" si="0"/>
        <v>20132.461281421965</v>
      </c>
      <c r="T10" s="4">
        <f t="shared" si="0"/>
        <v>20736.435119864625</v>
      </c>
      <c r="U10" s="50">
        <f t="shared" si="0"/>
        <v>21358.528173460563</v>
      </c>
      <c r="V10" s="1"/>
    </row>
    <row r="11" spans="2:24" ht="21.75" x14ac:dyDescent="0.3">
      <c r="B11" s="89">
        <v>23</v>
      </c>
      <c r="C11" s="18" t="s">
        <v>78</v>
      </c>
      <c r="D11" s="189" t="s">
        <v>48</v>
      </c>
      <c r="E11" s="12" t="s">
        <v>25</v>
      </c>
      <c r="F11" s="6" t="s">
        <v>6</v>
      </c>
      <c r="G11" s="9">
        <v>7.0000000000000007E-2</v>
      </c>
      <c r="H11" s="4">
        <f>H12*1.07</f>
        <v>13221.925800000001</v>
      </c>
      <c r="I11" s="4">
        <f>H11*1.03</f>
        <v>13618.583574000002</v>
      </c>
      <c r="J11" s="4">
        <f t="shared" si="0"/>
        <v>14027.141081220003</v>
      </c>
      <c r="K11" s="4">
        <f t="shared" si="0"/>
        <v>14447.955313656603</v>
      </c>
      <c r="L11" s="4">
        <f t="shared" si="0"/>
        <v>14881.393973066301</v>
      </c>
      <c r="M11" s="4">
        <f t="shared" si="0"/>
        <v>15327.835792258289</v>
      </c>
      <c r="N11" s="4">
        <f t="shared" si="0"/>
        <v>15787.670866026037</v>
      </c>
      <c r="O11" s="4">
        <f t="shared" si="0"/>
        <v>16261.30099200682</v>
      </c>
      <c r="P11" s="4">
        <f t="shared" si="0"/>
        <v>16749.140021767023</v>
      </c>
      <c r="Q11" s="4">
        <f t="shared" si="0"/>
        <v>17251.614222420034</v>
      </c>
      <c r="R11" s="4">
        <f t="shared" si="0"/>
        <v>17769.162649092636</v>
      </c>
      <c r="S11" s="4">
        <f t="shared" si="0"/>
        <v>18302.237528565416</v>
      </c>
      <c r="T11" s="4">
        <f t="shared" si="0"/>
        <v>18851.30465442238</v>
      </c>
      <c r="U11" s="50">
        <f t="shared" si="0"/>
        <v>19416.84379405505</v>
      </c>
      <c r="V11" s="1"/>
    </row>
    <row r="12" spans="2:24" ht="18" x14ac:dyDescent="0.25">
      <c r="B12" s="91"/>
      <c r="C12" s="139"/>
      <c r="D12" s="190"/>
      <c r="E12" s="7"/>
      <c r="F12" s="6" t="s">
        <v>4</v>
      </c>
      <c r="G12" s="5" t="s">
        <v>5</v>
      </c>
      <c r="H12" s="173">
        <f>10000*1.235694</f>
        <v>12356.94</v>
      </c>
      <c r="I12" s="4">
        <f>H12*1.03</f>
        <v>12727.648200000001</v>
      </c>
      <c r="J12" s="4">
        <f t="shared" si="0"/>
        <v>13109.477646000001</v>
      </c>
      <c r="K12" s="4">
        <f t="shared" si="0"/>
        <v>13502.761975380001</v>
      </c>
      <c r="L12" s="4">
        <f t="shared" si="0"/>
        <v>13907.844834641401</v>
      </c>
      <c r="M12" s="4">
        <f t="shared" si="0"/>
        <v>14325.080179680643</v>
      </c>
      <c r="N12" s="4">
        <f t="shared" si="0"/>
        <v>14754.832585071063</v>
      </c>
      <c r="O12" s="4">
        <f t="shared" si="0"/>
        <v>15197.477562623195</v>
      </c>
      <c r="P12" s="4">
        <f t="shared" si="0"/>
        <v>15653.401889501891</v>
      </c>
      <c r="Q12" s="4">
        <f t="shared" si="0"/>
        <v>16123.003946186947</v>
      </c>
      <c r="R12" s="4">
        <f t="shared" si="0"/>
        <v>16606.694064572555</v>
      </c>
      <c r="S12" s="4">
        <f t="shared" si="0"/>
        <v>17104.894886509734</v>
      </c>
      <c r="T12" s="4">
        <f t="shared" si="0"/>
        <v>17618.041733105027</v>
      </c>
      <c r="U12" s="50">
        <f t="shared" si="0"/>
        <v>18146.582985098179</v>
      </c>
      <c r="V12" s="1"/>
    </row>
    <row r="13" spans="2:24" ht="18" x14ac:dyDescent="0.25">
      <c r="B13" s="84"/>
      <c r="C13" s="140"/>
      <c r="D13" s="85"/>
      <c r="E13" s="85"/>
      <c r="F13" s="86"/>
      <c r="G13" s="86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8"/>
      <c r="V13" s="42"/>
      <c r="W13" s="45"/>
    </row>
    <row r="14" spans="2:24" ht="18" x14ac:dyDescent="0.25">
      <c r="B14" s="39"/>
      <c r="C14" s="141"/>
      <c r="D14" s="187"/>
      <c r="E14" s="38"/>
      <c r="F14" s="17" t="s">
        <v>8</v>
      </c>
      <c r="G14" s="16">
        <v>0.15</v>
      </c>
      <c r="H14" s="15">
        <f>H15*1.15</f>
        <v>8362.8680684999999</v>
      </c>
      <c r="I14" s="15">
        <f>H14*1.03</f>
        <v>8613.7541105550008</v>
      </c>
      <c r="J14" s="15">
        <f t="shared" ref="J14:U17" si="1">I14*1.03</f>
        <v>8872.1667338716506</v>
      </c>
      <c r="K14" s="15">
        <f t="shared" si="1"/>
        <v>9138.3317358878012</v>
      </c>
      <c r="L14" s="15">
        <f t="shared" si="1"/>
        <v>9412.481687964435</v>
      </c>
      <c r="M14" s="15">
        <f t="shared" si="1"/>
        <v>9694.8561386033689</v>
      </c>
      <c r="N14" s="15">
        <f t="shared" si="1"/>
        <v>9985.7018227614699</v>
      </c>
      <c r="O14" s="15">
        <f t="shared" si="1"/>
        <v>10285.272877444315</v>
      </c>
      <c r="P14" s="15">
        <f t="shared" si="1"/>
        <v>10593.831063767644</v>
      </c>
      <c r="Q14" s="15">
        <f t="shared" si="1"/>
        <v>10911.645995680674</v>
      </c>
      <c r="R14" s="15">
        <f t="shared" si="1"/>
        <v>11238.995375551094</v>
      </c>
      <c r="S14" s="15">
        <f t="shared" si="1"/>
        <v>11576.165236817627</v>
      </c>
      <c r="T14" s="15">
        <f t="shared" si="1"/>
        <v>11923.450193922157</v>
      </c>
      <c r="U14" s="49">
        <f t="shared" si="1"/>
        <v>12281.153699739822</v>
      </c>
      <c r="V14" s="1"/>
    </row>
    <row r="15" spans="2:24" x14ac:dyDescent="0.25">
      <c r="B15" s="14"/>
      <c r="C15" s="142"/>
      <c r="D15" s="188"/>
      <c r="E15" s="10"/>
      <c r="F15" s="6" t="s">
        <v>7</v>
      </c>
      <c r="G15" s="9">
        <v>0.1</v>
      </c>
      <c r="H15" s="4">
        <f>H16*1.1</f>
        <v>7272.0591900000009</v>
      </c>
      <c r="I15" s="4">
        <f>H15*1.03</f>
        <v>7490.2209657000012</v>
      </c>
      <c r="J15" s="4">
        <f t="shared" si="1"/>
        <v>7714.9275946710013</v>
      </c>
      <c r="K15" s="4">
        <f t="shared" si="1"/>
        <v>7946.3754225111315</v>
      </c>
      <c r="L15" s="4">
        <f t="shared" si="1"/>
        <v>8184.766685186466</v>
      </c>
      <c r="M15" s="4">
        <f t="shared" si="1"/>
        <v>8430.3096857420605</v>
      </c>
      <c r="N15" s="4">
        <f t="shared" si="1"/>
        <v>8683.2189763143233</v>
      </c>
      <c r="O15" s="4">
        <f t="shared" si="1"/>
        <v>8943.7155456037526</v>
      </c>
      <c r="P15" s="4">
        <f t="shared" si="1"/>
        <v>9212.0270119718662</v>
      </c>
      <c r="Q15" s="4">
        <f t="shared" si="1"/>
        <v>9488.3878223310221</v>
      </c>
      <c r="R15" s="4">
        <f t="shared" si="1"/>
        <v>9773.0394570009539</v>
      </c>
      <c r="S15" s="4">
        <f t="shared" si="1"/>
        <v>10066.230640710983</v>
      </c>
      <c r="T15" s="4">
        <f t="shared" si="1"/>
        <v>10368.217559932313</v>
      </c>
      <c r="U15" s="50">
        <f t="shared" si="1"/>
        <v>10679.264086730282</v>
      </c>
      <c r="V15" s="3"/>
      <c r="W15" s="2"/>
    </row>
    <row r="16" spans="2:24" ht="25.5" x14ac:dyDescent="0.25">
      <c r="B16" s="90" t="s">
        <v>67</v>
      </c>
      <c r="C16" s="18" t="s">
        <v>50</v>
      </c>
      <c r="D16" s="189" t="s">
        <v>48</v>
      </c>
      <c r="E16" s="12" t="s">
        <v>27</v>
      </c>
      <c r="F16" s="6" t="s">
        <v>6</v>
      </c>
      <c r="G16" s="9">
        <v>7.0000000000000007E-2</v>
      </c>
      <c r="H16" s="4">
        <f>H17*1.07</f>
        <v>6610.9629000000004</v>
      </c>
      <c r="I16" s="4">
        <f>H16*1.03</f>
        <v>6809.291787000001</v>
      </c>
      <c r="J16" s="4">
        <f t="shared" si="1"/>
        <v>7013.5705406100014</v>
      </c>
      <c r="K16" s="4">
        <f t="shared" si="1"/>
        <v>7223.9776568283014</v>
      </c>
      <c r="L16" s="4">
        <f t="shared" si="1"/>
        <v>7440.6969865331503</v>
      </c>
      <c r="M16" s="4">
        <f t="shared" si="1"/>
        <v>7663.9178961291445</v>
      </c>
      <c r="N16" s="4">
        <f t="shared" si="1"/>
        <v>7893.8354330130187</v>
      </c>
      <c r="O16" s="4">
        <f t="shared" si="1"/>
        <v>8130.6504960034099</v>
      </c>
      <c r="P16" s="4">
        <f t="shared" si="1"/>
        <v>8374.5700108835117</v>
      </c>
      <c r="Q16" s="4">
        <f t="shared" si="1"/>
        <v>8625.807111210017</v>
      </c>
      <c r="R16" s="4">
        <f t="shared" si="1"/>
        <v>8884.5813245463178</v>
      </c>
      <c r="S16" s="4">
        <f t="shared" si="1"/>
        <v>9151.1187642827081</v>
      </c>
      <c r="T16" s="4">
        <f t="shared" si="1"/>
        <v>9425.6523272111899</v>
      </c>
      <c r="U16" s="50">
        <f t="shared" si="1"/>
        <v>9708.4218970275251</v>
      </c>
      <c r="V16" s="3"/>
      <c r="W16" s="2"/>
      <c r="X16" s="2"/>
    </row>
    <row r="17" spans="2:23" ht="18" x14ac:dyDescent="0.25">
      <c r="B17" s="11"/>
      <c r="C17" s="139"/>
      <c r="D17" s="189"/>
      <c r="E17" s="7"/>
      <c r="F17" s="6" t="s">
        <v>4</v>
      </c>
      <c r="G17" s="5" t="s">
        <v>5</v>
      </c>
      <c r="H17" s="173">
        <f>H12/2</f>
        <v>6178.47</v>
      </c>
      <c r="I17" s="4">
        <f>H17*1.03</f>
        <v>6363.8241000000007</v>
      </c>
      <c r="J17" s="4">
        <f t="shared" si="1"/>
        <v>6554.7388230000006</v>
      </c>
      <c r="K17" s="4">
        <f t="shared" si="1"/>
        <v>6751.3809876900004</v>
      </c>
      <c r="L17" s="4">
        <f t="shared" si="1"/>
        <v>6953.9224173207003</v>
      </c>
      <c r="M17" s="4">
        <f t="shared" si="1"/>
        <v>7162.5400898403213</v>
      </c>
      <c r="N17" s="4">
        <f t="shared" si="1"/>
        <v>7377.4162925355313</v>
      </c>
      <c r="O17" s="4">
        <f t="shared" si="1"/>
        <v>7598.7387813115974</v>
      </c>
      <c r="P17" s="4">
        <f t="shared" si="1"/>
        <v>7826.7009447509454</v>
      </c>
      <c r="Q17" s="4">
        <f t="shared" si="1"/>
        <v>8061.5019730934737</v>
      </c>
      <c r="R17" s="4">
        <f t="shared" si="1"/>
        <v>8303.3470322862777</v>
      </c>
      <c r="S17" s="4">
        <f t="shared" si="1"/>
        <v>8552.4474432548668</v>
      </c>
      <c r="T17" s="4">
        <f t="shared" si="1"/>
        <v>8809.0208665525133</v>
      </c>
      <c r="U17" s="50">
        <f t="shared" si="1"/>
        <v>9073.2914925490895</v>
      </c>
      <c r="V17" s="3"/>
      <c r="W17" s="2"/>
    </row>
    <row r="18" spans="2:23" x14ac:dyDescent="0.25">
      <c r="B18" s="93"/>
      <c r="C18" s="143"/>
      <c r="D18" s="86"/>
      <c r="E18" s="87"/>
      <c r="F18" s="86"/>
      <c r="G18" s="94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6"/>
      <c r="V18" s="3"/>
      <c r="W18" s="2"/>
    </row>
    <row r="19" spans="2:23" ht="18" x14ac:dyDescent="0.25">
      <c r="B19" s="39"/>
      <c r="C19" s="141"/>
      <c r="D19" s="191"/>
      <c r="E19" s="38"/>
      <c r="F19" s="17" t="s">
        <v>8</v>
      </c>
      <c r="G19" s="16">
        <v>0.15</v>
      </c>
      <c r="H19" s="15">
        <f>H20*1.15</f>
        <v>4181.43403425</v>
      </c>
      <c r="I19" s="15">
        <f>H19*1.03</f>
        <v>4306.8770552775004</v>
      </c>
      <c r="J19" s="15">
        <f t="shared" ref="J19:U22" si="2">I19*1.03</f>
        <v>4436.0833669358253</v>
      </c>
      <c r="K19" s="15">
        <f t="shared" si="2"/>
        <v>4569.1658679439006</v>
      </c>
      <c r="L19" s="15">
        <f t="shared" si="2"/>
        <v>4706.2408439822175</v>
      </c>
      <c r="M19" s="15">
        <f t="shared" si="2"/>
        <v>4847.4280693016844</v>
      </c>
      <c r="N19" s="15">
        <f t="shared" si="2"/>
        <v>4992.8509113807349</v>
      </c>
      <c r="O19" s="15">
        <f t="shared" si="2"/>
        <v>5142.6364387221574</v>
      </c>
      <c r="P19" s="15">
        <f t="shared" si="2"/>
        <v>5296.915531883822</v>
      </c>
      <c r="Q19" s="15">
        <f t="shared" si="2"/>
        <v>5455.8229978403369</v>
      </c>
      <c r="R19" s="15">
        <f t="shared" si="2"/>
        <v>5619.4976877755471</v>
      </c>
      <c r="S19" s="15">
        <f t="shared" si="2"/>
        <v>5788.0826184088137</v>
      </c>
      <c r="T19" s="15">
        <f t="shared" si="2"/>
        <v>5961.7250969610786</v>
      </c>
      <c r="U19" s="49">
        <f t="shared" si="2"/>
        <v>6140.5768498699108</v>
      </c>
      <c r="V19" s="3"/>
      <c r="W19" s="2"/>
    </row>
    <row r="20" spans="2:23" x14ac:dyDescent="0.25">
      <c r="B20" s="14"/>
      <c r="C20" s="142"/>
      <c r="D20" s="192"/>
      <c r="E20" s="10"/>
      <c r="F20" s="6" t="s">
        <v>7</v>
      </c>
      <c r="G20" s="9">
        <v>0.1</v>
      </c>
      <c r="H20" s="4">
        <f>H21*1.1</f>
        <v>3636.0295950000004</v>
      </c>
      <c r="I20" s="4">
        <f>H20*1.03</f>
        <v>3745.1104828500006</v>
      </c>
      <c r="J20" s="4">
        <f t="shared" si="2"/>
        <v>3857.4637973355007</v>
      </c>
      <c r="K20" s="4">
        <f t="shared" si="2"/>
        <v>3973.1877112555658</v>
      </c>
      <c r="L20" s="4">
        <f t="shared" si="2"/>
        <v>4092.383342593233</v>
      </c>
      <c r="M20" s="4">
        <f t="shared" si="2"/>
        <v>4215.1548428710303</v>
      </c>
      <c r="N20" s="4">
        <f t="shared" si="2"/>
        <v>4341.6094881571616</v>
      </c>
      <c r="O20" s="4">
        <f t="shared" si="2"/>
        <v>4471.8577728018763</v>
      </c>
      <c r="P20" s="4">
        <f t="shared" si="2"/>
        <v>4606.0135059859331</v>
      </c>
      <c r="Q20" s="4">
        <f t="shared" si="2"/>
        <v>4744.1939111655111</v>
      </c>
      <c r="R20" s="4">
        <f t="shared" si="2"/>
        <v>4886.519728500477</v>
      </c>
      <c r="S20" s="4">
        <f t="shared" si="2"/>
        <v>5033.1153203554913</v>
      </c>
      <c r="T20" s="4">
        <f t="shared" si="2"/>
        <v>5184.1087799661564</v>
      </c>
      <c r="U20" s="50">
        <f t="shared" si="2"/>
        <v>5339.6320433651408</v>
      </c>
      <c r="V20" s="3"/>
      <c r="W20" s="2"/>
    </row>
    <row r="21" spans="2:23" ht="25.5" x14ac:dyDescent="0.25">
      <c r="B21" s="90" t="s">
        <v>73</v>
      </c>
      <c r="C21" s="18" t="s">
        <v>50</v>
      </c>
      <c r="D21" s="189" t="s">
        <v>48</v>
      </c>
      <c r="E21" s="12" t="s">
        <v>30</v>
      </c>
      <c r="F21" s="6" t="s">
        <v>6</v>
      </c>
      <c r="G21" s="9">
        <v>7.0000000000000007E-2</v>
      </c>
      <c r="H21" s="4">
        <f>H22*1.07</f>
        <v>3305.4814500000002</v>
      </c>
      <c r="I21" s="4">
        <f>H21*1.03</f>
        <v>3404.6458935000005</v>
      </c>
      <c r="J21" s="4">
        <f t="shared" si="2"/>
        <v>3506.7852703050007</v>
      </c>
      <c r="K21" s="4">
        <f t="shared" si="2"/>
        <v>3611.9888284141507</v>
      </c>
      <c r="L21" s="4">
        <f t="shared" si="2"/>
        <v>3720.3484932665751</v>
      </c>
      <c r="M21" s="4">
        <f t="shared" si="2"/>
        <v>3831.9589480645723</v>
      </c>
      <c r="N21" s="4">
        <f t="shared" si="2"/>
        <v>3946.9177165065094</v>
      </c>
      <c r="O21" s="4">
        <f t="shared" si="2"/>
        <v>4065.3252480017049</v>
      </c>
      <c r="P21" s="4">
        <f t="shared" si="2"/>
        <v>4187.2850054417559</v>
      </c>
      <c r="Q21" s="4">
        <f t="shared" si="2"/>
        <v>4312.9035556050085</v>
      </c>
      <c r="R21" s="4">
        <f t="shared" si="2"/>
        <v>4442.2906622731589</v>
      </c>
      <c r="S21" s="4">
        <f t="shared" si="2"/>
        <v>4575.559382141354</v>
      </c>
      <c r="T21" s="4">
        <f t="shared" si="2"/>
        <v>4712.826163605595</v>
      </c>
      <c r="U21" s="50">
        <f t="shared" si="2"/>
        <v>4854.2109485137626</v>
      </c>
      <c r="V21" s="3"/>
      <c r="W21" s="2"/>
    </row>
    <row r="22" spans="2:23" ht="18.75" thickBot="1" x14ac:dyDescent="0.3">
      <c r="B22" s="36"/>
      <c r="C22" s="144"/>
      <c r="D22" s="193"/>
      <c r="E22" s="35"/>
      <c r="F22" s="34" t="s">
        <v>4</v>
      </c>
      <c r="G22" s="33" t="s">
        <v>5</v>
      </c>
      <c r="H22" s="174">
        <f>H17/2</f>
        <v>3089.2350000000001</v>
      </c>
      <c r="I22" s="32">
        <f>H22*1.03</f>
        <v>3181.9120500000004</v>
      </c>
      <c r="J22" s="32">
        <f t="shared" si="2"/>
        <v>3277.3694115000003</v>
      </c>
      <c r="K22" s="32">
        <f t="shared" si="2"/>
        <v>3375.6904938450002</v>
      </c>
      <c r="L22" s="32">
        <f t="shared" si="2"/>
        <v>3476.9612086603502</v>
      </c>
      <c r="M22" s="32">
        <f t="shared" si="2"/>
        <v>3581.2700449201607</v>
      </c>
      <c r="N22" s="32">
        <f t="shared" si="2"/>
        <v>3688.7081462677656</v>
      </c>
      <c r="O22" s="32">
        <f t="shared" si="2"/>
        <v>3799.3693906557987</v>
      </c>
      <c r="P22" s="32">
        <f t="shared" si="2"/>
        <v>3913.3504723754727</v>
      </c>
      <c r="Q22" s="32">
        <f t="shared" si="2"/>
        <v>4030.7509865467368</v>
      </c>
      <c r="R22" s="32">
        <f t="shared" si="2"/>
        <v>4151.6735161431388</v>
      </c>
      <c r="S22" s="32">
        <f t="shared" si="2"/>
        <v>4276.2237216274334</v>
      </c>
      <c r="T22" s="32">
        <f t="shared" si="2"/>
        <v>4404.5104332762567</v>
      </c>
      <c r="U22" s="57">
        <f t="shared" si="2"/>
        <v>4536.6457462745448</v>
      </c>
      <c r="V22" s="3"/>
      <c r="W22" s="2"/>
    </row>
    <row r="23" spans="2:23" ht="15.75" thickBot="1" x14ac:dyDescent="0.3">
      <c r="B23" s="31"/>
      <c r="C23" s="145"/>
      <c r="D23" s="26"/>
      <c r="E23" s="26"/>
      <c r="F23" s="28"/>
      <c r="G23" s="29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3"/>
      <c r="W23" s="2"/>
    </row>
    <row r="24" spans="2:23" ht="69.95" customHeight="1" x14ac:dyDescent="0.25">
      <c r="B24" s="62" t="s">
        <v>69</v>
      </c>
      <c r="C24" s="146" t="s">
        <v>22</v>
      </c>
      <c r="D24" s="64" t="s">
        <v>23</v>
      </c>
      <c r="E24" s="65" t="s">
        <v>24</v>
      </c>
      <c r="F24" s="66" t="s">
        <v>46</v>
      </c>
      <c r="G24" s="67" t="s">
        <v>21</v>
      </c>
      <c r="H24" s="92" t="s">
        <v>47</v>
      </c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9"/>
      <c r="V24" s="3"/>
      <c r="W24" s="2"/>
    </row>
    <row r="25" spans="2:23" ht="15.75" x14ac:dyDescent="0.25">
      <c r="B25" s="70"/>
      <c r="C25" s="147" t="s">
        <v>11</v>
      </c>
      <c r="D25" s="72"/>
      <c r="E25" s="73"/>
      <c r="F25" s="74"/>
      <c r="G25" s="75"/>
      <c r="H25" s="76" t="s">
        <v>20</v>
      </c>
      <c r="I25" s="76" t="s">
        <v>19</v>
      </c>
      <c r="J25" s="76" t="s">
        <v>18</v>
      </c>
      <c r="K25" s="76" t="s">
        <v>3</v>
      </c>
      <c r="L25" s="76" t="s">
        <v>1</v>
      </c>
      <c r="M25" s="76" t="s">
        <v>17</v>
      </c>
      <c r="N25" s="76" t="s">
        <v>0</v>
      </c>
      <c r="O25" s="76" t="s">
        <v>16</v>
      </c>
      <c r="P25" s="76" t="s">
        <v>4</v>
      </c>
      <c r="Q25" s="76" t="s">
        <v>15</v>
      </c>
      <c r="R25" s="76" t="s">
        <v>14</v>
      </c>
      <c r="S25" s="76" t="s">
        <v>13</v>
      </c>
      <c r="T25" s="76" t="s">
        <v>2</v>
      </c>
      <c r="U25" s="77" t="s">
        <v>12</v>
      </c>
      <c r="V25" s="3"/>
      <c r="W25" s="2"/>
    </row>
    <row r="26" spans="2:23" x14ac:dyDescent="0.25">
      <c r="B26" s="70"/>
      <c r="C26" s="147"/>
      <c r="D26" s="72"/>
      <c r="E26" s="73"/>
      <c r="F26" s="74"/>
      <c r="G26" s="78" t="s">
        <v>10</v>
      </c>
      <c r="H26" s="79" t="s">
        <v>9</v>
      </c>
      <c r="I26" s="79" t="s">
        <v>9</v>
      </c>
      <c r="J26" s="79" t="s">
        <v>9</v>
      </c>
      <c r="K26" s="79" t="s">
        <v>9</v>
      </c>
      <c r="L26" s="79" t="s">
        <v>9</v>
      </c>
      <c r="M26" s="79" t="s">
        <v>9</v>
      </c>
      <c r="N26" s="79" t="s">
        <v>9</v>
      </c>
      <c r="O26" s="79" t="s">
        <v>9</v>
      </c>
      <c r="P26" s="79" t="s">
        <v>9</v>
      </c>
      <c r="Q26" s="79" t="s">
        <v>9</v>
      </c>
      <c r="R26" s="79" t="s">
        <v>9</v>
      </c>
      <c r="S26" s="79" t="s">
        <v>9</v>
      </c>
      <c r="T26" s="79" t="s">
        <v>9</v>
      </c>
      <c r="U26" s="80" t="s">
        <v>9</v>
      </c>
      <c r="V26" s="3"/>
      <c r="W26" s="2"/>
    </row>
    <row r="27" spans="2:23" ht="18" x14ac:dyDescent="0.25">
      <c r="B27" s="129"/>
      <c r="C27" s="148"/>
      <c r="D27" s="98"/>
      <c r="E27" s="99"/>
      <c r="F27" s="100"/>
      <c r="G27" s="101"/>
      <c r="H27" s="81" t="s">
        <v>5</v>
      </c>
      <c r="I27" s="81" t="s">
        <v>32</v>
      </c>
      <c r="J27" s="81" t="s">
        <v>33</v>
      </c>
      <c r="K27" s="81" t="s">
        <v>34</v>
      </c>
      <c r="L27" s="81" t="s">
        <v>35</v>
      </c>
      <c r="M27" s="81" t="s">
        <v>36</v>
      </c>
      <c r="N27" s="81" t="s">
        <v>37</v>
      </c>
      <c r="O27" s="81" t="s">
        <v>38</v>
      </c>
      <c r="P27" s="81" t="s">
        <v>39</v>
      </c>
      <c r="Q27" s="81" t="s">
        <v>40</v>
      </c>
      <c r="R27" s="81" t="s">
        <v>41</v>
      </c>
      <c r="S27" s="81" t="s">
        <v>42</v>
      </c>
      <c r="T27" s="82" t="s">
        <v>43</v>
      </c>
      <c r="U27" s="83" t="s">
        <v>44</v>
      </c>
      <c r="V27" s="3"/>
      <c r="W27" s="2"/>
    </row>
    <row r="28" spans="2:23" x14ac:dyDescent="0.25">
      <c r="B28" s="13"/>
      <c r="C28" s="149"/>
      <c r="D28" s="194"/>
      <c r="E28" s="10"/>
      <c r="F28" s="25" t="s">
        <v>8</v>
      </c>
      <c r="G28" s="24">
        <v>0.15</v>
      </c>
      <c r="H28" s="23">
        <f>H29*1.15</f>
        <v>8362.8680684999999</v>
      </c>
      <c r="I28" s="23">
        <f>H28*1.03</f>
        <v>8613.7541105550008</v>
      </c>
      <c r="J28" s="23">
        <f t="shared" ref="J28:U31" si="3">I28*1.03</f>
        <v>8872.1667338716506</v>
      </c>
      <c r="K28" s="23">
        <f t="shared" si="3"/>
        <v>9138.3317358878012</v>
      </c>
      <c r="L28" s="23">
        <f t="shared" si="3"/>
        <v>9412.481687964435</v>
      </c>
      <c r="M28" s="23">
        <f t="shared" si="3"/>
        <v>9694.8561386033689</v>
      </c>
      <c r="N28" s="23">
        <f t="shared" si="3"/>
        <v>9985.7018227614699</v>
      </c>
      <c r="O28" s="23">
        <f t="shared" si="3"/>
        <v>10285.272877444315</v>
      </c>
      <c r="P28" s="23">
        <f t="shared" si="3"/>
        <v>10593.831063767644</v>
      </c>
      <c r="Q28" s="23">
        <f t="shared" si="3"/>
        <v>10911.645995680674</v>
      </c>
      <c r="R28" s="23">
        <f t="shared" si="3"/>
        <v>11238.995375551094</v>
      </c>
      <c r="S28" s="23">
        <f t="shared" si="3"/>
        <v>11576.165236817627</v>
      </c>
      <c r="T28" s="23">
        <f t="shared" si="3"/>
        <v>11923.450193922157</v>
      </c>
      <c r="U28" s="51">
        <f t="shared" si="3"/>
        <v>12281.153699739822</v>
      </c>
      <c r="V28" s="3"/>
      <c r="W28" s="2"/>
    </row>
    <row r="29" spans="2:23" x14ac:dyDescent="0.25">
      <c r="B29" s="13"/>
      <c r="C29" s="149"/>
      <c r="D29" s="188"/>
      <c r="E29" s="10"/>
      <c r="F29" s="6" t="s">
        <v>7</v>
      </c>
      <c r="G29" s="9">
        <v>0.1</v>
      </c>
      <c r="H29" s="4">
        <f>H30*1.1</f>
        <v>7272.0591900000009</v>
      </c>
      <c r="I29" s="4">
        <f>H29*1.03</f>
        <v>7490.2209657000012</v>
      </c>
      <c r="J29" s="4">
        <f t="shared" si="3"/>
        <v>7714.9275946710013</v>
      </c>
      <c r="K29" s="4">
        <f t="shared" si="3"/>
        <v>7946.3754225111315</v>
      </c>
      <c r="L29" s="4">
        <f t="shared" si="3"/>
        <v>8184.766685186466</v>
      </c>
      <c r="M29" s="4">
        <f t="shared" si="3"/>
        <v>8430.3096857420605</v>
      </c>
      <c r="N29" s="4">
        <f t="shared" si="3"/>
        <v>8683.2189763143233</v>
      </c>
      <c r="O29" s="4">
        <f t="shared" si="3"/>
        <v>8943.7155456037526</v>
      </c>
      <c r="P29" s="4">
        <f t="shared" si="3"/>
        <v>9212.0270119718662</v>
      </c>
      <c r="Q29" s="4">
        <f t="shared" si="3"/>
        <v>9488.3878223310221</v>
      </c>
      <c r="R29" s="4">
        <f t="shared" si="3"/>
        <v>9773.0394570009539</v>
      </c>
      <c r="S29" s="4">
        <f t="shared" si="3"/>
        <v>10066.230640710983</v>
      </c>
      <c r="T29" s="4">
        <f t="shared" si="3"/>
        <v>10368.217559932313</v>
      </c>
      <c r="U29" s="50">
        <f t="shared" si="3"/>
        <v>10679.264086730282</v>
      </c>
      <c r="V29" s="3"/>
      <c r="W29" s="2"/>
    </row>
    <row r="30" spans="2:23" ht="21.75" x14ac:dyDescent="0.25">
      <c r="B30" s="90">
        <v>22</v>
      </c>
      <c r="C30" s="18" t="s">
        <v>28</v>
      </c>
      <c r="D30" s="189" t="s">
        <v>48</v>
      </c>
      <c r="E30" s="12" t="s">
        <v>25</v>
      </c>
      <c r="F30" s="6" t="s">
        <v>6</v>
      </c>
      <c r="G30" s="9">
        <v>7.0000000000000007E-2</v>
      </c>
      <c r="H30" s="4">
        <f>H31*1.07</f>
        <v>6610.9629000000004</v>
      </c>
      <c r="I30" s="4">
        <f>H30*1.03</f>
        <v>6809.291787000001</v>
      </c>
      <c r="J30" s="4">
        <f t="shared" si="3"/>
        <v>7013.5705406100014</v>
      </c>
      <c r="K30" s="4">
        <f t="shared" si="3"/>
        <v>7223.9776568283014</v>
      </c>
      <c r="L30" s="4">
        <f t="shared" si="3"/>
        <v>7440.6969865331503</v>
      </c>
      <c r="M30" s="4">
        <f t="shared" si="3"/>
        <v>7663.9178961291445</v>
      </c>
      <c r="N30" s="4">
        <f t="shared" si="3"/>
        <v>7893.8354330130187</v>
      </c>
      <c r="O30" s="4">
        <f t="shared" si="3"/>
        <v>8130.6504960034099</v>
      </c>
      <c r="P30" s="4">
        <f t="shared" si="3"/>
        <v>8374.5700108835117</v>
      </c>
      <c r="Q30" s="4">
        <f t="shared" si="3"/>
        <v>8625.807111210017</v>
      </c>
      <c r="R30" s="4">
        <f t="shared" si="3"/>
        <v>8884.5813245463178</v>
      </c>
      <c r="S30" s="4">
        <f t="shared" si="3"/>
        <v>9151.1187642827081</v>
      </c>
      <c r="T30" s="4">
        <f t="shared" si="3"/>
        <v>9425.6523272111899</v>
      </c>
      <c r="U30" s="50">
        <f t="shared" si="3"/>
        <v>9708.4218970275251</v>
      </c>
      <c r="V30" s="3"/>
      <c r="W30" s="2"/>
    </row>
    <row r="31" spans="2:23" ht="18" x14ac:dyDescent="0.25">
      <c r="B31" s="11"/>
      <c r="C31" s="139"/>
      <c r="D31" s="189"/>
      <c r="E31" s="7"/>
      <c r="F31" s="6" t="s">
        <v>4</v>
      </c>
      <c r="G31" s="5" t="s">
        <v>5</v>
      </c>
      <c r="H31" s="173">
        <f>5000*1.235694</f>
        <v>6178.47</v>
      </c>
      <c r="I31" s="4">
        <f>H31*1.03</f>
        <v>6363.8241000000007</v>
      </c>
      <c r="J31" s="4">
        <f t="shared" si="3"/>
        <v>6554.7388230000006</v>
      </c>
      <c r="K31" s="4">
        <f t="shared" si="3"/>
        <v>6751.3809876900004</v>
      </c>
      <c r="L31" s="4">
        <f t="shared" si="3"/>
        <v>6953.9224173207003</v>
      </c>
      <c r="M31" s="4">
        <f t="shared" si="3"/>
        <v>7162.5400898403213</v>
      </c>
      <c r="N31" s="4">
        <f t="shared" si="3"/>
        <v>7377.4162925355313</v>
      </c>
      <c r="O31" s="4">
        <f t="shared" si="3"/>
        <v>7598.7387813115974</v>
      </c>
      <c r="P31" s="4">
        <f t="shared" si="3"/>
        <v>7826.7009447509454</v>
      </c>
      <c r="Q31" s="4">
        <f t="shared" si="3"/>
        <v>8061.5019730934737</v>
      </c>
      <c r="R31" s="4">
        <f t="shared" si="3"/>
        <v>8303.3470322862777</v>
      </c>
      <c r="S31" s="4">
        <f t="shared" si="3"/>
        <v>8552.4474432548668</v>
      </c>
      <c r="T31" s="4">
        <f t="shared" si="3"/>
        <v>8809.0208665525133</v>
      </c>
      <c r="U31" s="50">
        <f t="shared" si="3"/>
        <v>9073.2914925490895</v>
      </c>
      <c r="V31" s="3"/>
      <c r="W31" s="2"/>
    </row>
    <row r="32" spans="2:23" ht="15.75" thickBot="1" x14ac:dyDescent="0.3">
      <c r="B32" s="13"/>
      <c r="C32" s="149"/>
      <c r="D32" s="195"/>
      <c r="E32" s="10"/>
      <c r="F32" s="25"/>
      <c r="G32" s="37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2"/>
      <c r="V32" s="3"/>
      <c r="W32" s="2"/>
    </row>
    <row r="33" spans="2:23" ht="15.75" thickBot="1" x14ac:dyDescent="0.3">
      <c r="B33" s="127"/>
      <c r="C33" s="158"/>
      <c r="D33" s="116"/>
      <c r="E33" s="115"/>
      <c r="F33" s="116"/>
      <c r="G33" s="117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20"/>
      <c r="V33" s="3"/>
      <c r="W33" s="2"/>
    </row>
    <row r="34" spans="2:23" x14ac:dyDescent="0.25">
      <c r="B34" s="13"/>
      <c r="C34" s="149"/>
      <c r="D34" s="195"/>
      <c r="E34" s="10"/>
      <c r="F34" s="25" t="s">
        <v>8</v>
      </c>
      <c r="G34" s="24">
        <v>0.15</v>
      </c>
      <c r="H34" s="23">
        <f>H35*1.15</f>
        <v>4181.43403425</v>
      </c>
      <c r="I34" s="23">
        <f>H34*1.03</f>
        <v>4306.8770552775004</v>
      </c>
      <c r="J34" s="23">
        <f t="shared" ref="J34:U37" si="4">I34*1.03</f>
        <v>4436.0833669358253</v>
      </c>
      <c r="K34" s="23">
        <f t="shared" si="4"/>
        <v>4569.1658679439006</v>
      </c>
      <c r="L34" s="23">
        <f t="shared" si="4"/>
        <v>4706.2408439822175</v>
      </c>
      <c r="M34" s="23">
        <f t="shared" si="4"/>
        <v>4847.4280693016844</v>
      </c>
      <c r="N34" s="23">
        <f t="shared" si="4"/>
        <v>4992.8509113807349</v>
      </c>
      <c r="O34" s="23">
        <f t="shared" si="4"/>
        <v>5142.6364387221574</v>
      </c>
      <c r="P34" s="23">
        <f t="shared" si="4"/>
        <v>5296.915531883822</v>
      </c>
      <c r="Q34" s="23">
        <f t="shared" si="4"/>
        <v>5455.8229978403369</v>
      </c>
      <c r="R34" s="23">
        <f t="shared" si="4"/>
        <v>5619.4976877755471</v>
      </c>
      <c r="S34" s="23">
        <f t="shared" si="4"/>
        <v>5788.0826184088137</v>
      </c>
      <c r="T34" s="23">
        <f t="shared" si="4"/>
        <v>5961.7250969610786</v>
      </c>
      <c r="U34" s="51">
        <f t="shared" si="4"/>
        <v>6140.5768498699108</v>
      </c>
      <c r="V34" s="3"/>
      <c r="W34" s="2"/>
    </row>
    <row r="35" spans="2:23" x14ac:dyDescent="0.25">
      <c r="B35" s="13"/>
      <c r="C35" s="149"/>
      <c r="D35" s="192"/>
      <c r="E35" s="10"/>
      <c r="F35" s="6" t="s">
        <v>7</v>
      </c>
      <c r="G35" s="9">
        <v>0.1</v>
      </c>
      <c r="H35" s="4">
        <f>H36*1.1</f>
        <v>3636.0295950000004</v>
      </c>
      <c r="I35" s="4">
        <f>H35*1.03</f>
        <v>3745.1104828500006</v>
      </c>
      <c r="J35" s="4">
        <f t="shared" si="4"/>
        <v>3857.4637973355007</v>
      </c>
      <c r="K35" s="4">
        <f t="shared" si="4"/>
        <v>3973.1877112555658</v>
      </c>
      <c r="L35" s="4">
        <f t="shared" si="4"/>
        <v>4092.383342593233</v>
      </c>
      <c r="M35" s="4">
        <f t="shared" si="4"/>
        <v>4215.1548428710303</v>
      </c>
      <c r="N35" s="4">
        <f t="shared" si="4"/>
        <v>4341.6094881571616</v>
      </c>
      <c r="O35" s="4">
        <f t="shared" si="4"/>
        <v>4471.8577728018763</v>
      </c>
      <c r="P35" s="4">
        <f t="shared" si="4"/>
        <v>4606.0135059859331</v>
      </c>
      <c r="Q35" s="4">
        <f t="shared" si="4"/>
        <v>4744.1939111655111</v>
      </c>
      <c r="R35" s="4">
        <f t="shared" si="4"/>
        <v>4886.519728500477</v>
      </c>
      <c r="S35" s="4">
        <f t="shared" si="4"/>
        <v>5033.1153203554913</v>
      </c>
      <c r="T35" s="4">
        <f t="shared" si="4"/>
        <v>5184.1087799661564</v>
      </c>
      <c r="U35" s="50">
        <f t="shared" si="4"/>
        <v>5339.6320433651408</v>
      </c>
      <c r="V35" s="3"/>
      <c r="W35" s="2"/>
    </row>
    <row r="36" spans="2:23" ht="21.75" x14ac:dyDescent="0.25">
      <c r="B36" s="90" t="s">
        <v>72</v>
      </c>
      <c r="C36" s="18" t="s">
        <v>28</v>
      </c>
      <c r="D36" s="189" t="s">
        <v>48</v>
      </c>
      <c r="E36" s="12" t="s">
        <v>27</v>
      </c>
      <c r="F36" s="6" t="s">
        <v>6</v>
      </c>
      <c r="G36" s="9">
        <v>7.0000000000000007E-2</v>
      </c>
      <c r="H36" s="4">
        <f>H37*1.07</f>
        <v>3305.4814500000002</v>
      </c>
      <c r="I36" s="4">
        <f>H36*1.03</f>
        <v>3404.6458935000005</v>
      </c>
      <c r="J36" s="4">
        <f t="shared" si="4"/>
        <v>3506.7852703050007</v>
      </c>
      <c r="K36" s="4">
        <f t="shared" si="4"/>
        <v>3611.9888284141507</v>
      </c>
      <c r="L36" s="4">
        <f t="shared" si="4"/>
        <v>3720.3484932665751</v>
      </c>
      <c r="M36" s="4">
        <f t="shared" si="4"/>
        <v>3831.9589480645723</v>
      </c>
      <c r="N36" s="4">
        <f t="shared" si="4"/>
        <v>3946.9177165065094</v>
      </c>
      <c r="O36" s="4">
        <f t="shared" si="4"/>
        <v>4065.3252480017049</v>
      </c>
      <c r="P36" s="4">
        <f t="shared" si="4"/>
        <v>4187.2850054417559</v>
      </c>
      <c r="Q36" s="4">
        <f t="shared" si="4"/>
        <v>4312.9035556050085</v>
      </c>
      <c r="R36" s="4">
        <f t="shared" si="4"/>
        <v>4442.2906622731589</v>
      </c>
      <c r="S36" s="4">
        <f t="shared" si="4"/>
        <v>4575.559382141354</v>
      </c>
      <c r="T36" s="4">
        <f t="shared" si="4"/>
        <v>4712.826163605595</v>
      </c>
      <c r="U36" s="50">
        <f t="shared" si="4"/>
        <v>4854.2109485137626</v>
      </c>
      <c r="V36" s="3"/>
      <c r="W36" s="2"/>
    </row>
    <row r="37" spans="2:23" ht="18.75" thickBot="1" x14ac:dyDescent="0.3">
      <c r="B37" s="36"/>
      <c r="C37" s="144"/>
      <c r="D37" s="193"/>
      <c r="E37" s="35"/>
      <c r="F37" s="34" t="s">
        <v>4</v>
      </c>
      <c r="G37" s="33" t="s">
        <v>5</v>
      </c>
      <c r="H37" s="174">
        <f>H31/2</f>
        <v>3089.2350000000001</v>
      </c>
      <c r="I37" s="32">
        <f>H37*1.03</f>
        <v>3181.9120500000004</v>
      </c>
      <c r="J37" s="32">
        <f t="shared" si="4"/>
        <v>3277.3694115000003</v>
      </c>
      <c r="K37" s="32">
        <f t="shared" si="4"/>
        <v>3375.6904938450002</v>
      </c>
      <c r="L37" s="32">
        <f t="shared" si="4"/>
        <v>3476.9612086603502</v>
      </c>
      <c r="M37" s="32">
        <f t="shared" si="4"/>
        <v>3581.2700449201607</v>
      </c>
      <c r="N37" s="32">
        <f t="shared" si="4"/>
        <v>3688.7081462677656</v>
      </c>
      <c r="O37" s="32">
        <f t="shared" si="4"/>
        <v>3799.3693906557987</v>
      </c>
      <c r="P37" s="32">
        <f t="shared" si="4"/>
        <v>3913.3504723754727</v>
      </c>
      <c r="Q37" s="32">
        <f t="shared" si="4"/>
        <v>4030.7509865467368</v>
      </c>
      <c r="R37" s="32">
        <f t="shared" si="4"/>
        <v>4151.6735161431388</v>
      </c>
      <c r="S37" s="32">
        <f t="shared" si="4"/>
        <v>4276.2237216274334</v>
      </c>
      <c r="T37" s="32">
        <f t="shared" si="4"/>
        <v>4404.5104332762567</v>
      </c>
      <c r="U37" s="57">
        <f t="shared" si="4"/>
        <v>4536.6457462745448</v>
      </c>
      <c r="V37" s="3"/>
      <c r="W37" s="2"/>
    </row>
    <row r="38" spans="2:23" ht="15.75" thickBot="1" x14ac:dyDescent="0.3">
      <c r="B38" s="31"/>
      <c r="C38" s="150"/>
      <c r="D38" s="44"/>
      <c r="E38" s="26"/>
      <c r="F38" s="28"/>
      <c r="G38" s="29"/>
      <c r="H38" s="46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3"/>
      <c r="W38" s="2"/>
    </row>
    <row r="39" spans="2:23" ht="69.95" customHeight="1" x14ac:dyDescent="0.25">
      <c r="B39" s="62" t="s">
        <v>69</v>
      </c>
      <c r="C39" s="146" t="s">
        <v>22</v>
      </c>
      <c r="D39" s="64" t="s">
        <v>23</v>
      </c>
      <c r="E39" s="65" t="s">
        <v>24</v>
      </c>
      <c r="F39" s="66" t="s">
        <v>46</v>
      </c>
      <c r="G39" s="67" t="s">
        <v>21</v>
      </c>
      <c r="H39" s="92" t="s">
        <v>47</v>
      </c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9"/>
      <c r="V39" s="3"/>
      <c r="W39" s="2"/>
    </row>
    <row r="40" spans="2:23" ht="15.75" x14ac:dyDescent="0.25">
      <c r="B40" s="70"/>
      <c r="C40" s="147" t="s">
        <v>11</v>
      </c>
      <c r="D40" s="72"/>
      <c r="E40" s="73"/>
      <c r="F40" s="74"/>
      <c r="G40" s="75"/>
      <c r="H40" s="76" t="s">
        <v>20</v>
      </c>
      <c r="I40" s="76" t="s">
        <v>19</v>
      </c>
      <c r="J40" s="76" t="s">
        <v>18</v>
      </c>
      <c r="K40" s="76" t="s">
        <v>3</v>
      </c>
      <c r="L40" s="76" t="s">
        <v>1</v>
      </c>
      <c r="M40" s="76" t="s">
        <v>17</v>
      </c>
      <c r="N40" s="76" t="s">
        <v>0</v>
      </c>
      <c r="O40" s="76" t="s">
        <v>16</v>
      </c>
      <c r="P40" s="76" t="s">
        <v>4</v>
      </c>
      <c r="Q40" s="76" t="s">
        <v>15</v>
      </c>
      <c r="R40" s="76" t="s">
        <v>14</v>
      </c>
      <c r="S40" s="76" t="s">
        <v>13</v>
      </c>
      <c r="T40" s="76" t="s">
        <v>2</v>
      </c>
      <c r="U40" s="77" t="s">
        <v>12</v>
      </c>
      <c r="V40" s="3"/>
      <c r="W40" s="2"/>
    </row>
    <row r="41" spans="2:23" x14ac:dyDescent="0.25">
      <c r="B41" s="70"/>
      <c r="C41" s="147"/>
      <c r="D41" s="72"/>
      <c r="E41" s="73"/>
      <c r="F41" s="74"/>
      <c r="G41" s="78" t="s">
        <v>10</v>
      </c>
      <c r="H41" s="79" t="s">
        <v>9</v>
      </c>
      <c r="I41" s="79" t="s">
        <v>9</v>
      </c>
      <c r="J41" s="79" t="s">
        <v>9</v>
      </c>
      <c r="K41" s="79" t="s">
        <v>9</v>
      </c>
      <c r="L41" s="79" t="s">
        <v>9</v>
      </c>
      <c r="M41" s="79" t="s">
        <v>9</v>
      </c>
      <c r="N41" s="79" t="s">
        <v>9</v>
      </c>
      <c r="O41" s="79" t="s">
        <v>9</v>
      </c>
      <c r="P41" s="79" t="s">
        <v>9</v>
      </c>
      <c r="Q41" s="79" t="s">
        <v>9</v>
      </c>
      <c r="R41" s="79" t="s">
        <v>9</v>
      </c>
      <c r="S41" s="79" t="s">
        <v>9</v>
      </c>
      <c r="T41" s="79" t="s">
        <v>9</v>
      </c>
      <c r="U41" s="80" t="s">
        <v>9</v>
      </c>
      <c r="V41" s="3"/>
      <c r="W41" s="2"/>
    </row>
    <row r="42" spans="2:23" ht="18" x14ac:dyDescent="0.25">
      <c r="B42" s="129"/>
      <c r="C42" s="148"/>
      <c r="D42" s="98"/>
      <c r="E42" s="99"/>
      <c r="F42" s="100"/>
      <c r="G42" s="101"/>
      <c r="H42" s="81" t="s">
        <v>5</v>
      </c>
      <c r="I42" s="81" t="s">
        <v>32</v>
      </c>
      <c r="J42" s="81" t="s">
        <v>33</v>
      </c>
      <c r="K42" s="81" t="s">
        <v>34</v>
      </c>
      <c r="L42" s="81" t="s">
        <v>35</v>
      </c>
      <c r="M42" s="81" t="s">
        <v>36</v>
      </c>
      <c r="N42" s="81" t="s">
        <v>37</v>
      </c>
      <c r="O42" s="81" t="s">
        <v>38</v>
      </c>
      <c r="P42" s="81" t="s">
        <v>39</v>
      </c>
      <c r="Q42" s="81" t="s">
        <v>40</v>
      </c>
      <c r="R42" s="81" t="s">
        <v>41</v>
      </c>
      <c r="S42" s="81" t="s">
        <v>42</v>
      </c>
      <c r="T42" s="82" t="s">
        <v>43</v>
      </c>
      <c r="U42" s="83" t="s">
        <v>44</v>
      </c>
      <c r="V42" s="3"/>
      <c r="W42" s="2"/>
    </row>
    <row r="43" spans="2:23" ht="18" x14ac:dyDescent="0.25">
      <c r="B43" s="39"/>
      <c r="C43" s="141"/>
      <c r="D43" s="187"/>
      <c r="E43" s="38"/>
      <c r="F43" s="17" t="s">
        <v>8</v>
      </c>
      <c r="G43" s="16">
        <v>0.15</v>
      </c>
      <c r="H43" s="15">
        <f>H44*1.15</f>
        <v>7024.8091775400007</v>
      </c>
      <c r="I43" s="15">
        <f>H43*1.03</f>
        <v>7235.553452866201</v>
      </c>
      <c r="J43" s="15">
        <f t="shared" ref="J43:U46" si="5">I43*1.03</f>
        <v>7452.6200564521869</v>
      </c>
      <c r="K43" s="15">
        <f t="shared" si="5"/>
        <v>7676.1986581457522</v>
      </c>
      <c r="L43" s="15">
        <f t="shared" si="5"/>
        <v>7906.4846178901253</v>
      </c>
      <c r="M43" s="15">
        <f t="shared" si="5"/>
        <v>8143.6791564268296</v>
      </c>
      <c r="N43" s="15">
        <f t="shared" si="5"/>
        <v>8387.9895311196342</v>
      </c>
      <c r="O43" s="15">
        <f t="shared" si="5"/>
        <v>8639.6292170532233</v>
      </c>
      <c r="P43" s="15">
        <f t="shared" si="5"/>
        <v>8898.8180935648197</v>
      </c>
      <c r="Q43" s="15">
        <f t="shared" si="5"/>
        <v>9165.782636371765</v>
      </c>
      <c r="R43" s="15">
        <f t="shared" si="5"/>
        <v>9440.7561154629184</v>
      </c>
      <c r="S43" s="15">
        <f t="shared" si="5"/>
        <v>9723.9787989268061</v>
      </c>
      <c r="T43" s="15">
        <f t="shared" si="5"/>
        <v>10015.698162894611</v>
      </c>
      <c r="U43" s="49">
        <f t="shared" si="5"/>
        <v>10316.169107781448</v>
      </c>
      <c r="V43" s="3"/>
      <c r="W43" s="2"/>
    </row>
    <row r="44" spans="2:23" x14ac:dyDescent="0.25">
      <c r="B44" s="14"/>
      <c r="C44" s="142"/>
      <c r="D44" s="196"/>
      <c r="E44" s="47"/>
      <c r="F44" s="6" t="s">
        <v>7</v>
      </c>
      <c r="G44" s="9">
        <v>0.1</v>
      </c>
      <c r="H44" s="4">
        <f>H45*1.1</f>
        <v>6108.529719600001</v>
      </c>
      <c r="I44" s="4">
        <f>H44*1.03</f>
        <v>6291.785611188001</v>
      </c>
      <c r="J44" s="4">
        <f t="shared" si="5"/>
        <v>6480.539179523641</v>
      </c>
      <c r="K44" s="4">
        <f t="shared" si="5"/>
        <v>6674.9553549093507</v>
      </c>
      <c r="L44" s="4">
        <f t="shared" si="5"/>
        <v>6875.204015556631</v>
      </c>
      <c r="M44" s="4">
        <f t="shared" si="5"/>
        <v>7081.4601360233301</v>
      </c>
      <c r="N44" s="4">
        <f t="shared" si="5"/>
        <v>7293.90394010403</v>
      </c>
      <c r="O44" s="4">
        <f t="shared" si="5"/>
        <v>7512.721058307151</v>
      </c>
      <c r="P44" s="4">
        <f t="shared" si="5"/>
        <v>7738.1026900563656</v>
      </c>
      <c r="Q44" s="4">
        <f t="shared" si="5"/>
        <v>7970.245770758057</v>
      </c>
      <c r="R44" s="4">
        <f t="shared" si="5"/>
        <v>8209.3531438807986</v>
      </c>
      <c r="S44" s="4">
        <f t="shared" si="5"/>
        <v>8455.6337381972226</v>
      </c>
      <c r="T44" s="4">
        <f t="shared" si="5"/>
        <v>8709.3027503431404</v>
      </c>
      <c r="U44" s="50">
        <f t="shared" si="5"/>
        <v>8970.5818328534351</v>
      </c>
      <c r="V44" s="3"/>
      <c r="W44" s="2"/>
    </row>
    <row r="45" spans="2:23" ht="25.5" x14ac:dyDescent="0.25">
      <c r="B45" s="103">
        <v>21</v>
      </c>
      <c r="C45" s="43" t="s">
        <v>85</v>
      </c>
      <c r="D45" s="189" t="s">
        <v>48</v>
      </c>
      <c r="E45" s="12" t="s">
        <v>25</v>
      </c>
      <c r="F45" s="6" t="s">
        <v>6</v>
      </c>
      <c r="G45" s="9">
        <v>7.0000000000000007E-2</v>
      </c>
      <c r="H45" s="4">
        <f>H46*1.07</f>
        <v>5553.2088360000007</v>
      </c>
      <c r="I45" s="4">
        <f>H45*1.03</f>
        <v>5719.8051010800009</v>
      </c>
      <c r="J45" s="4">
        <f t="shared" si="5"/>
        <v>5891.3992541124007</v>
      </c>
      <c r="K45" s="4">
        <f t="shared" si="5"/>
        <v>6068.1412317357726</v>
      </c>
      <c r="L45" s="4">
        <f t="shared" si="5"/>
        <v>6250.185468687846</v>
      </c>
      <c r="M45" s="4">
        <f t="shared" si="5"/>
        <v>6437.6910327484811</v>
      </c>
      <c r="N45" s="4">
        <f t="shared" si="5"/>
        <v>6630.8217637309353</v>
      </c>
      <c r="O45" s="4">
        <f t="shared" si="5"/>
        <v>6829.7464166428636</v>
      </c>
      <c r="P45" s="4">
        <f t="shared" si="5"/>
        <v>7034.6388091421495</v>
      </c>
      <c r="Q45" s="4">
        <f t="shared" si="5"/>
        <v>7245.6779734164138</v>
      </c>
      <c r="R45" s="4">
        <f t="shared" si="5"/>
        <v>7463.0483126189065</v>
      </c>
      <c r="S45" s="4">
        <f t="shared" si="5"/>
        <v>7686.9397619974743</v>
      </c>
      <c r="T45" s="4">
        <f t="shared" si="5"/>
        <v>7917.5479548573985</v>
      </c>
      <c r="U45" s="50">
        <f t="shared" si="5"/>
        <v>8155.0743935031205</v>
      </c>
      <c r="V45" s="3"/>
      <c r="W45" s="2"/>
    </row>
    <row r="46" spans="2:23" ht="16.5" thickBot="1" x14ac:dyDescent="0.3">
      <c r="B46" s="11"/>
      <c r="C46" s="151"/>
      <c r="D46" s="197"/>
      <c r="E46" s="47"/>
      <c r="F46" s="21" t="s">
        <v>4</v>
      </c>
      <c r="G46" s="20" t="s">
        <v>5</v>
      </c>
      <c r="H46" s="175">
        <f>4200*1.235694</f>
        <v>5189.9148000000005</v>
      </c>
      <c r="I46" s="19">
        <f>H46*1.03</f>
        <v>5345.6122440000008</v>
      </c>
      <c r="J46" s="19">
        <f t="shared" si="5"/>
        <v>5505.9806113200011</v>
      </c>
      <c r="K46" s="19">
        <f t="shared" si="5"/>
        <v>5671.1600296596016</v>
      </c>
      <c r="L46" s="19">
        <f t="shared" si="5"/>
        <v>5841.2948305493901</v>
      </c>
      <c r="M46" s="19">
        <f t="shared" si="5"/>
        <v>6016.533675465872</v>
      </c>
      <c r="N46" s="19">
        <f t="shared" si="5"/>
        <v>6197.0296857298481</v>
      </c>
      <c r="O46" s="19">
        <f t="shared" si="5"/>
        <v>6382.9405763017439</v>
      </c>
      <c r="P46" s="19">
        <f t="shared" si="5"/>
        <v>6574.428793590796</v>
      </c>
      <c r="Q46" s="19">
        <f t="shared" si="5"/>
        <v>6771.6616573985202</v>
      </c>
      <c r="R46" s="19">
        <f t="shared" si="5"/>
        <v>6974.8115071204757</v>
      </c>
      <c r="S46" s="19">
        <f t="shared" si="5"/>
        <v>7184.0558523340906</v>
      </c>
      <c r="T46" s="19">
        <f t="shared" si="5"/>
        <v>7399.5775279041136</v>
      </c>
      <c r="U46" s="104">
        <f t="shared" si="5"/>
        <v>7621.5648537412371</v>
      </c>
      <c r="V46" s="3"/>
      <c r="W46" s="2"/>
    </row>
    <row r="47" spans="2:23" ht="15.75" thickBot="1" x14ac:dyDescent="0.3">
      <c r="B47" s="105"/>
      <c r="C47" s="152"/>
      <c r="D47" s="106"/>
      <c r="E47" s="106"/>
      <c r="F47" s="107"/>
      <c r="G47" s="108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3"/>
      <c r="W47" s="2"/>
    </row>
    <row r="48" spans="2:23" ht="69.95" customHeight="1" x14ac:dyDescent="0.25">
      <c r="B48" s="62" t="s">
        <v>69</v>
      </c>
      <c r="C48" s="146" t="s">
        <v>22</v>
      </c>
      <c r="D48" s="64" t="s">
        <v>23</v>
      </c>
      <c r="E48" s="65" t="s">
        <v>24</v>
      </c>
      <c r="F48" s="66" t="s">
        <v>46</v>
      </c>
      <c r="G48" s="67" t="s">
        <v>21</v>
      </c>
      <c r="H48" s="92" t="s">
        <v>47</v>
      </c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9"/>
      <c r="V48" s="3"/>
      <c r="W48" s="2"/>
    </row>
    <row r="49" spans="2:23" ht="15.75" x14ac:dyDescent="0.25">
      <c r="B49" s="70"/>
      <c r="C49" s="147" t="s">
        <v>11</v>
      </c>
      <c r="D49" s="72"/>
      <c r="E49" s="73"/>
      <c r="F49" s="74"/>
      <c r="G49" s="75"/>
      <c r="H49" s="76" t="s">
        <v>20</v>
      </c>
      <c r="I49" s="76" t="s">
        <v>19</v>
      </c>
      <c r="J49" s="76" t="s">
        <v>18</v>
      </c>
      <c r="K49" s="76" t="s">
        <v>3</v>
      </c>
      <c r="L49" s="76" t="s">
        <v>1</v>
      </c>
      <c r="M49" s="76" t="s">
        <v>17</v>
      </c>
      <c r="N49" s="76" t="s">
        <v>0</v>
      </c>
      <c r="O49" s="76" t="s">
        <v>16</v>
      </c>
      <c r="P49" s="76" t="s">
        <v>4</v>
      </c>
      <c r="Q49" s="76" t="s">
        <v>15</v>
      </c>
      <c r="R49" s="76" t="s">
        <v>14</v>
      </c>
      <c r="S49" s="76" t="s">
        <v>13</v>
      </c>
      <c r="T49" s="76" t="s">
        <v>2</v>
      </c>
      <c r="U49" s="77" t="s">
        <v>12</v>
      </c>
      <c r="V49" s="3"/>
      <c r="W49" s="2"/>
    </row>
    <row r="50" spans="2:23" x14ac:dyDescent="0.25">
      <c r="B50" s="70"/>
      <c r="C50" s="147"/>
      <c r="D50" s="72"/>
      <c r="E50" s="73"/>
      <c r="F50" s="74"/>
      <c r="G50" s="78" t="s">
        <v>10</v>
      </c>
      <c r="H50" s="79" t="s">
        <v>9</v>
      </c>
      <c r="I50" s="79" t="s">
        <v>9</v>
      </c>
      <c r="J50" s="79" t="s">
        <v>9</v>
      </c>
      <c r="K50" s="79" t="s">
        <v>9</v>
      </c>
      <c r="L50" s="79" t="s">
        <v>9</v>
      </c>
      <c r="M50" s="79" t="s">
        <v>9</v>
      </c>
      <c r="N50" s="79" t="s">
        <v>9</v>
      </c>
      <c r="O50" s="79" t="s">
        <v>9</v>
      </c>
      <c r="P50" s="79" t="s">
        <v>9</v>
      </c>
      <c r="Q50" s="79" t="s">
        <v>9</v>
      </c>
      <c r="R50" s="79" t="s">
        <v>9</v>
      </c>
      <c r="S50" s="79" t="s">
        <v>9</v>
      </c>
      <c r="T50" s="79" t="s">
        <v>9</v>
      </c>
      <c r="U50" s="80" t="s">
        <v>9</v>
      </c>
      <c r="V50" s="3"/>
      <c r="W50" s="2"/>
    </row>
    <row r="51" spans="2:23" ht="18" x14ac:dyDescent="0.25">
      <c r="B51" s="129"/>
      <c r="C51" s="148"/>
      <c r="D51" s="98"/>
      <c r="E51" s="99"/>
      <c r="F51" s="100"/>
      <c r="G51" s="101"/>
      <c r="H51" s="81" t="s">
        <v>5</v>
      </c>
      <c r="I51" s="81" t="s">
        <v>32</v>
      </c>
      <c r="J51" s="81" t="s">
        <v>33</v>
      </c>
      <c r="K51" s="81" t="s">
        <v>34</v>
      </c>
      <c r="L51" s="81" t="s">
        <v>35</v>
      </c>
      <c r="M51" s="81" t="s">
        <v>36</v>
      </c>
      <c r="N51" s="81" t="s">
        <v>37</v>
      </c>
      <c r="O51" s="81" t="s">
        <v>38</v>
      </c>
      <c r="P51" s="81" t="s">
        <v>39</v>
      </c>
      <c r="Q51" s="81" t="s">
        <v>40</v>
      </c>
      <c r="R51" s="81" t="s">
        <v>41</v>
      </c>
      <c r="S51" s="81" t="s">
        <v>42</v>
      </c>
      <c r="T51" s="82" t="s">
        <v>43</v>
      </c>
      <c r="U51" s="83" t="s">
        <v>44</v>
      </c>
      <c r="V51" s="3"/>
      <c r="W51" s="2"/>
    </row>
    <row r="52" spans="2:23" ht="18" x14ac:dyDescent="0.25">
      <c r="B52" s="39"/>
      <c r="C52" s="141"/>
      <c r="D52" s="187"/>
      <c r="E52" s="38"/>
      <c r="F52" s="17" t="s">
        <v>8</v>
      </c>
      <c r="G52" s="16">
        <v>0.15</v>
      </c>
      <c r="H52" s="15">
        <f>H53*1.15</f>
        <v>6690.2944548000005</v>
      </c>
      <c r="I52" s="15">
        <f>H52*1.03</f>
        <v>6891.0032884440006</v>
      </c>
      <c r="J52" s="15">
        <f t="shared" ref="J52:U55" si="6">I52*1.03</f>
        <v>7097.7333870973207</v>
      </c>
      <c r="K52" s="15">
        <f t="shared" si="6"/>
        <v>7310.6653887102402</v>
      </c>
      <c r="L52" s="15">
        <f t="shared" si="6"/>
        <v>7529.9853503715476</v>
      </c>
      <c r="M52" s="15">
        <f t="shared" si="6"/>
        <v>7755.8849108826944</v>
      </c>
      <c r="N52" s="15">
        <f t="shared" si="6"/>
        <v>7988.5614582091757</v>
      </c>
      <c r="O52" s="15">
        <f t="shared" si="6"/>
        <v>8228.2183019554504</v>
      </c>
      <c r="P52" s="15">
        <f t="shared" si="6"/>
        <v>8475.0648510141145</v>
      </c>
      <c r="Q52" s="15">
        <f t="shared" si="6"/>
        <v>8729.3167965445391</v>
      </c>
      <c r="R52" s="15">
        <f t="shared" si="6"/>
        <v>8991.1963004408753</v>
      </c>
      <c r="S52" s="15">
        <f t="shared" si="6"/>
        <v>9260.9321894541026</v>
      </c>
      <c r="T52" s="15">
        <f t="shared" si="6"/>
        <v>9538.7601551377265</v>
      </c>
      <c r="U52" s="49">
        <f t="shared" si="6"/>
        <v>9824.9229597918584</v>
      </c>
      <c r="V52" s="3"/>
      <c r="W52" s="2"/>
    </row>
    <row r="53" spans="2:23" x14ac:dyDescent="0.25">
      <c r="B53" s="14"/>
      <c r="C53" s="142"/>
      <c r="D53" s="196"/>
      <c r="E53" s="47"/>
      <c r="F53" s="6" t="s">
        <v>7</v>
      </c>
      <c r="G53" s="9">
        <v>0.1</v>
      </c>
      <c r="H53" s="4">
        <f>H54*1.1</f>
        <v>5817.6473520000009</v>
      </c>
      <c r="I53" s="4">
        <f>H53*1.03</f>
        <v>5992.1767725600012</v>
      </c>
      <c r="J53" s="4">
        <f t="shared" si="6"/>
        <v>6171.9420757368016</v>
      </c>
      <c r="K53" s="4">
        <f t="shared" si="6"/>
        <v>6357.100338008906</v>
      </c>
      <c r="L53" s="4">
        <f t="shared" si="6"/>
        <v>6547.8133481491732</v>
      </c>
      <c r="M53" s="4">
        <f t="shared" si="6"/>
        <v>6744.2477485936488</v>
      </c>
      <c r="N53" s="4">
        <f t="shared" si="6"/>
        <v>6946.5751810514585</v>
      </c>
      <c r="O53" s="4">
        <f t="shared" si="6"/>
        <v>7154.9724364830026</v>
      </c>
      <c r="P53" s="4">
        <f t="shared" si="6"/>
        <v>7369.6216095774926</v>
      </c>
      <c r="Q53" s="4">
        <f t="shared" si="6"/>
        <v>7590.7102578648173</v>
      </c>
      <c r="R53" s="4">
        <f t="shared" si="6"/>
        <v>7818.431565600762</v>
      </c>
      <c r="S53" s="4">
        <f t="shared" si="6"/>
        <v>8052.9845125687852</v>
      </c>
      <c r="T53" s="4">
        <f t="shared" si="6"/>
        <v>8294.5740479458491</v>
      </c>
      <c r="U53" s="50">
        <f t="shared" si="6"/>
        <v>8543.4112693842253</v>
      </c>
      <c r="V53" s="3"/>
      <c r="W53" s="2"/>
    </row>
    <row r="54" spans="2:23" ht="21.75" x14ac:dyDescent="0.25">
      <c r="B54" s="90">
        <v>20</v>
      </c>
      <c r="C54" s="153" t="s">
        <v>45</v>
      </c>
      <c r="D54" s="189" t="s">
        <v>48</v>
      </c>
      <c r="E54" s="12" t="s">
        <v>25</v>
      </c>
      <c r="F54" s="6" t="s">
        <v>6</v>
      </c>
      <c r="G54" s="9">
        <v>7.0000000000000007E-2</v>
      </c>
      <c r="H54" s="4">
        <f>H55*1.07</f>
        <v>5288.7703200000005</v>
      </c>
      <c r="I54" s="4">
        <f>H54*1.03</f>
        <v>5447.4334296000006</v>
      </c>
      <c r="J54" s="4">
        <f t="shared" si="6"/>
        <v>5610.8564324880008</v>
      </c>
      <c r="K54" s="4">
        <f t="shared" si="6"/>
        <v>5779.1821254626411</v>
      </c>
      <c r="L54" s="4">
        <f t="shared" si="6"/>
        <v>5952.5575892265206</v>
      </c>
      <c r="M54" s="4">
        <f t="shared" si="6"/>
        <v>6131.1343169033162</v>
      </c>
      <c r="N54" s="4">
        <f t="shared" si="6"/>
        <v>6315.0683464104159</v>
      </c>
      <c r="O54" s="4">
        <f t="shared" si="6"/>
        <v>6504.5203968027281</v>
      </c>
      <c r="P54" s="4">
        <f t="shared" si="6"/>
        <v>6699.6560087068101</v>
      </c>
      <c r="Q54" s="4">
        <f t="shared" si="6"/>
        <v>6900.6456889680148</v>
      </c>
      <c r="R54" s="4">
        <f t="shared" si="6"/>
        <v>7107.6650596370555</v>
      </c>
      <c r="S54" s="4">
        <f t="shared" si="6"/>
        <v>7320.895011426167</v>
      </c>
      <c r="T54" s="4">
        <f t="shared" si="6"/>
        <v>7540.5218617689525</v>
      </c>
      <c r="U54" s="50">
        <f t="shared" si="6"/>
        <v>7766.7375176220212</v>
      </c>
      <c r="V54" s="3"/>
      <c r="W54" s="2"/>
    </row>
    <row r="55" spans="2:23" ht="16.5" thickBot="1" x14ac:dyDescent="0.3">
      <c r="B55" s="11"/>
      <c r="C55" s="151"/>
      <c r="D55" s="198"/>
      <c r="E55" s="47"/>
      <c r="F55" s="21" t="s">
        <v>4</v>
      </c>
      <c r="G55" s="20" t="s">
        <v>5</v>
      </c>
      <c r="H55" s="175">
        <f>4000*1.235694</f>
        <v>4942.7759999999998</v>
      </c>
      <c r="I55" s="19">
        <f>H55*1.03</f>
        <v>5091.0592800000004</v>
      </c>
      <c r="J55" s="19">
        <f t="shared" si="6"/>
        <v>5243.7910584000001</v>
      </c>
      <c r="K55" s="19">
        <f t="shared" si="6"/>
        <v>5401.1047901520005</v>
      </c>
      <c r="L55" s="19">
        <f t="shared" si="6"/>
        <v>5563.1379338565603</v>
      </c>
      <c r="M55" s="19">
        <f t="shared" si="6"/>
        <v>5730.0320718722569</v>
      </c>
      <c r="N55" s="19">
        <f t="shared" si="6"/>
        <v>5901.933034028425</v>
      </c>
      <c r="O55" s="19">
        <f t="shared" si="6"/>
        <v>6078.9910250492776</v>
      </c>
      <c r="P55" s="19">
        <f t="shared" si="6"/>
        <v>6261.3607558007561</v>
      </c>
      <c r="Q55" s="19">
        <f t="shared" si="6"/>
        <v>6449.2015784747791</v>
      </c>
      <c r="R55" s="19">
        <f t="shared" si="6"/>
        <v>6642.6776258290229</v>
      </c>
      <c r="S55" s="19">
        <f t="shared" si="6"/>
        <v>6841.957954603894</v>
      </c>
      <c r="T55" s="19">
        <f t="shared" si="6"/>
        <v>7047.2166932420114</v>
      </c>
      <c r="U55" s="104">
        <f t="shared" si="6"/>
        <v>7258.633194039272</v>
      </c>
      <c r="V55" s="3"/>
      <c r="W55" s="2"/>
    </row>
    <row r="56" spans="2:23" ht="15.75" thickBot="1" x14ac:dyDescent="0.3">
      <c r="B56" s="127"/>
      <c r="C56" s="158"/>
      <c r="D56" s="116"/>
      <c r="E56" s="115"/>
      <c r="F56" s="116"/>
      <c r="G56" s="117"/>
      <c r="H56" s="119"/>
      <c r="I56" s="119"/>
      <c r="J56" s="119"/>
      <c r="K56" s="119"/>
      <c r="L56" s="119"/>
      <c r="M56" s="119"/>
      <c r="N56" s="119"/>
      <c r="O56" s="119"/>
      <c r="P56" s="119"/>
      <c r="Q56" s="119"/>
      <c r="R56" s="119"/>
      <c r="S56" s="119"/>
      <c r="T56" s="119"/>
      <c r="U56" s="120"/>
      <c r="V56" s="3"/>
      <c r="W56" s="2"/>
    </row>
    <row r="57" spans="2:23" ht="18" x14ac:dyDescent="0.25">
      <c r="B57" s="14"/>
      <c r="C57" s="154"/>
      <c r="D57" s="199"/>
      <c r="E57" s="7"/>
      <c r="F57" s="59" t="s">
        <v>8</v>
      </c>
      <c r="G57" s="24">
        <v>0.15</v>
      </c>
      <c r="H57" s="23">
        <f>H58*1.15</f>
        <v>3345.1472274000002</v>
      </c>
      <c r="I57" s="23">
        <f>H57*1.03</f>
        <v>3445.5016442220003</v>
      </c>
      <c r="J57" s="23">
        <f t="shared" ref="J57:U60" si="7">I57*1.03</f>
        <v>3548.8666935486604</v>
      </c>
      <c r="K57" s="23">
        <f t="shared" si="7"/>
        <v>3655.3326943551201</v>
      </c>
      <c r="L57" s="23">
        <f t="shared" si="7"/>
        <v>3764.9926751857738</v>
      </c>
      <c r="M57" s="23">
        <f t="shared" si="7"/>
        <v>3877.9424554413472</v>
      </c>
      <c r="N57" s="23">
        <f t="shared" si="7"/>
        <v>3994.2807291045879</v>
      </c>
      <c r="O57" s="23">
        <f t="shared" si="7"/>
        <v>4114.1091509777252</v>
      </c>
      <c r="P57" s="23">
        <f t="shared" si="7"/>
        <v>4237.5324255070573</v>
      </c>
      <c r="Q57" s="23">
        <f t="shared" si="7"/>
        <v>4364.6583982722696</v>
      </c>
      <c r="R57" s="23">
        <f t="shared" si="7"/>
        <v>4495.5981502204377</v>
      </c>
      <c r="S57" s="23">
        <f t="shared" si="7"/>
        <v>4630.4660947270513</v>
      </c>
      <c r="T57" s="23">
        <f t="shared" si="7"/>
        <v>4769.3800775688633</v>
      </c>
      <c r="U57" s="51">
        <f t="shared" si="7"/>
        <v>4912.4614798959292</v>
      </c>
      <c r="V57" s="3"/>
      <c r="W57" s="2"/>
    </row>
    <row r="58" spans="2:23" x14ac:dyDescent="0.25">
      <c r="B58" s="14"/>
      <c r="C58" s="142"/>
      <c r="D58" s="200"/>
      <c r="E58" s="47"/>
      <c r="F58" s="6" t="s">
        <v>7</v>
      </c>
      <c r="G58" s="9">
        <v>0.1</v>
      </c>
      <c r="H58" s="4">
        <f>H59*1.1</f>
        <v>2908.8236760000004</v>
      </c>
      <c r="I58" s="4">
        <f>H58*1.03</f>
        <v>2996.0883862800006</v>
      </c>
      <c r="J58" s="4">
        <f t="shared" si="7"/>
        <v>3085.9710378684008</v>
      </c>
      <c r="K58" s="4">
        <f t="shared" si="7"/>
        <v>3178.550169004453</v>
      </c>
      <c r="L58" s="4">
        <f t="shared" si="7"/>
        <v>3273.9066740745866</v>
      </c>
      <c r="M58" s="4">
        <f t="shared" si="7"/>
        <v>3372.1238742968244</v>
      </c>
      <c r="N58" s="4">
        <f t="shared" si="7"/>
        <v>3473.2875905257292</v>
      </c>
      <c r="O58" s="4">
        <f t="shared" si="7"/>
        <v>3577.4862182415013</v>
      </c>
      <c r="P58" s="4">
        <f t="shared" si="7"/>
        <v>3684.8108047887463</v>
      </c>
      <c r="Q58" s="4">
        <f t="shared" si="7"/>
        <v>3795.3551289324087</v>
      </c>
      <c r="R58" s="4">
        <f t="shared" si="7"/>
        <v>3909.215782800381</v>
      </c>
      <c r="S58" s="4">
        <f t="shared" si="7"/>
        <v>4026.4922562843926</v>
      </c>
      <c r="T58" s="4">
        <f t="shared" si="7"/>
        <v>4147.2870239729245</v>
      </c>
      <c r="U58" s="50">
        <f t="shared" si="7"/>
        <v>4271.7056346921127</v>
      </c>
      <c r="V58" s="3"/>
      <c r="W58" s="2"/>
    </row>
    <row r="59" spans="2:23" ht="23.1" customHeight="1" x14ac:dyDescent="0.25">
      <c r="B59" s="90" t="s">
        <v>71</v>
      </c>
      <c r="C59" s="153" t="s">
        <v>45</v>
      </c>
      <c r="D59" s="189" t="s">
        <v>48</v>
      </c>
      <c r="E59" s="12" t="s">
        <v>27</v>
      </c>
      <c r="F59" s="6" t="s">
        <v>6</v>
      </c>
      <c r="G59" s="9">
        <v>7.0000000000000007E-2</v>
      </c>
      <c r="H59" s="4">
        <f>H60*1.07</f>
        <v>2644.3851600000003</v>
      </c>
      <c r="I59" s="4">
        <f>H59*1.03</f>
        <v>2723.7167148000003</v>
      </c>
      <c r="J59" s="4">
        <f t="shared" si="7"/>
        <v>2805.4282162440004</v>
      </c>
      <c r="K59" s="4">
        <f t="shared" si="7"/>
        <v>2889.5910627313206</v>
      </c>
      <c r="L59" s="4">
        <f t="shared" si="7"/>
        <v>2976.2787946132603</v>
      </c>
      <c r="M59" s="4">
        <f t="shared" si="7"/>
        <v>3065.5671584516581</v>
      </c>
      <c r="N59" s="4">
        <f t="shared" si="7"/>
        <v>3157.5341732052079</v>
      </c>
      <c r="O59" s="4">
        <f t="shared" si="7"/>
        <v>3252.2601984013641</v>
      </c>
      <c r="P59" s="4">
        <f t="shared" si="7"/>
        <v>3349.828004353405</v>
      </c>
      <c r="Q59" s="4">
        <f t="shared" si="7"/>
        <v>3450.3228444840074</v>
      </c>
      <c r="R59" s="4">
        <f t="shared" si="7"/>
        <v>3553.8325298185277</v>
      </c>
      <c r="S59" s="4">
        <f t="shared" si="7"/>
        <v>3660.4475057130835</v>
      </c>
      <c r="T59" s="4">
        <f t="shared" si="7"/>
        <v>3770.2609308844762</v>
      </c>
      <c r="U59" s="50">
        <f t="shared" si="7"/>
        <v>3883.3687588110106</v>
      </c>
      <c r="V59" s="3"/>
      <c r="W59" s="2"/>
    </row>
    <row r="60" spans="2:23" ht="16.5" thickBot="1" x14ac:dyDescent="0.3">
      <c r="B60" s="36"/>
      <c r="C60" s="155"/>
      <c r="D60" s="201"/>
      <c r="E60" s="48"/>
      <c r="F60" s="34" t="s">
        <v>4</v>
      </c>
      <c r="G60" s="33" t="s">
        <v>5</v>
      </c>
      <c r="H60" s="174">
        <f>H55/2</f>
        <v>2471.3879999999999</v>
      </c>
      <c r="I60" s="32">
        <f>H60*1.03</f>
        <v>2545.5296400000002</v>
      </c>
      <c r="J60" s="32">
        <f t="shared" si="7"/>
        <v>2621.8955292000001</v>
      </c>
      <c r="K60" s="32">
        <f t="shared" si="7"/>
        <v>2700.5523950760003</v>
      </c>
      <c r="L60" s="32">
        <f t="shared" si="7"/>
        <v>2781.5689669282801</v>
      </c>
      <c r="M60" s="32">
        <f t="shared" si="7"/>
        <v>2865.0160359361284</v>
      </c>
      <c r="N60" s="32">
        <f t="shared" si="7"/>
        <v>2950.9665170142125</v>
      </c>
      <c r="O60" s="32">
        <f t="shared" si="7"/>
        <v>3039.4955125246388</v>
      </c>
      <c r="P60" s="32">
        <f t="shared" si="7"/>
        <v>3130.6803779003781</v>
      </c>
      <c r="Q60" s="32">
        <f t="shared" si="7"/>
        <v>3224.6007892373896</v>
      </c>
      <c r="R60" s="32">
        <f t="shared" si="7"/>
        <v>3321.3388129145114</v>
      </c>
      <c r="S60" s="32">
        <f t="shared" si="7"/>
        <v>3420.978977301947</v>
      </c>
      <c r="T60" s="32">
        <f t="shared" si="7"/>
        <v>3523.6083466210057</v>
      </c>
      <c r="U60" s="57">
        <f t="shared" si="7"/>
        <v>3629.316597019636</v>
      </c>
      <c r="V60" s="3"/>
      <c r="W60" s="2"/>
    </row>
    <row r="61" spans="2:23" ht="16.5" thickBot="1" x14ac:dyDescent="0.3">
      <c r="B61" s="113"/>
      <c r="C61" s="156"/>
      <c r="D61" s="181"/>
      <c r="E61" s="115"/>
      <c r="F61" s="116"/>
      <c r="G61" s="117"/>
      <c r="H61" s="118"/>
      <c r="I61" s="119"/>
      <c r="J61" s="119"/>
      <c r="K61" s="119"/>
      <c r="L61" s="119"/>
      <c r="M61" s="119"/>
      <c r="N61" s="119"/>
      <c r="O61" s="119"/>
      <c r="P61" s="119"/>
      <c r="Q61" s="119"/>
      <c r="R61" s="119"/>
      <c r="S61" s="119"/>
      <c r="T61" s="119"/>
      <c r="U61" s="120"/>
      <c r="V61" s="3"/>
      <c r="W61" s="2"/>
    </row>
    <row r="62" spans="2:23" x14ac:dyDescent="0.25">
      <c r="B62" s="176"/>
      <c r="C62" s="177"/>
      <c r="D62" s="202"/>
      <c r="E62" s="178"/>
      <c r="F62" s="179"/>
      <c r="G62" s="180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6"/>
      <c r="V62" s="3"/>
      <c r="W62" s="2"/>
    </row>
    <row r="63" spans="2:23" ht="18" x14ac:dyDescent="0.25">
      <c r="B63" s="14"/>
      <c r="C63" s="154"/>
      <c r="D63" s="203"/>
      <c r="E63" s="7"/>
      <c r="F63" s="59" t="s">
        <v>8</v>
      </c>
      <c r="G63" s="24">
        <v>0.15</v>
      </c>
      <c r="H63" s="23">
        <f>H64*1.15</f>
        <v>5352.2355638399995</v>
      </c>
      <c r="I63" s="23">
        <f>H63*1.03</f>
        <v>5512.8026307552</v>
      </c>
      <c r="J63" s="23">
        <f t="shared" ref="J63:U66" si="8">I63*1.03</f>
        <v>5678.186709677856</v>
      </c>
      <c r="K63" s="23">
        <f t="shared" si="8"/>
        <v>5848.5323109681922</v>
      </c>
      <c r="L63" s="23">
        <f t="shared" si="8"/>
        <v>6023.9882802972379</v>
      </c>
      <c r="M63" s="23">
        <f t="shared" si="8"/>
        <v>6204.7079287061551</v>
      </c>
      <c r="N63" s="23">
        <f t="shared" si="8"/>
        <v>6390.84916656734</v>
      </c>
      <c r="O63" s="23">
        <f t="shared" si="8"/>
        <v>6582.5746415643607</v>
      </c>
      <c r="P63" s="23">
        <f t="shared" si="8"/>
        <v>6780.051880811292</v>
      </c>
      <c r="Q63" s="23">
        <f t="shared" si="8"/>
        <v>6983.4534372356311</v>
      </c>
      <c r="R63" s="23">
        <f t="shared" si="8"/>
        <v>7192.9570403527005</v>
      </c>
      <c r="S63" s="23">
        <f t="shared" si="8"/>
        <v>7408.7457515632814</v>
      </c>
      <c r="T63" s="23">
        <f t="shared" si="8"/>
        <v>7631.0081241101798</v>
      </c>
      <c r="U63" s="51">
        <f t="shared" si="8"/>
        <v>7859.9383678334852</v>
      </c>
      <c r="V63" s="3"/>
      <c r="W63" s="2"/>
    </row>
    <row r="64" spans="2:23" x14ac:dyDescent="0.25">
      <c r="B64" s="14"/>
      <c r="C64" s="142"/>
      <c r="D64" s="196"/>
      <c r="E64" s="47"/>
      <c r="F64" s="6" t="s">
        <v>7</v>
      </c>
      <c r="G64" s="9">
        <v>0.1</v>
      </c>
      <c r="H64" s="4">
        <f>H65*1.1</f>
        <v>4654.1178816000001</v>
      </c>
      <c r="I64" s="4">
        <f>H64*1.03</f>
        <v>4793.741418048</v>
      </c>
      <c r="J64" s="4">
        <f t="shared" si="8"/>
        <v>4937.5536605894404</v>
      </c>
      <c r="K64" s="4">
        <f t="shared" si="8"/>
        <v>5085.6802704071233</v>
      </c>
      <c r="L64" s="4">
        <f t="shared" si="8"/>
        <v>5238.2506785193373</v>
      </c>
      <c r="M64" s="4">
        <f t="shared" si="8"/>
        <v>5395.3981988749174</v>
      </c>
      <c r="N64" s="4">
        <f t="shared" si="8"/>
        <v>5557.2601448411651</v>
      </c>
      <c r="O64" s="4">
        <f t="shared" si="8"/>
        <v>5723.9779491864001</v>
      </c>
      <c r="P64" s="4">
        <f t="shared" si="8"/>
        <v>5895.697287661992</v>
      </c>
      <c r="Q64" s="4">
        <f t="shared" si="8"/>
        <v>6072.5682062918522</v>
      </c>
      <c r="R64" s="4">
        <f t="shared" si="8"/>
        <v>6254.7452524806076</v>
      </c>
      <c r="S64" s="4">
        <f t="shared" si="8"/>
        <v>6442.387610055026</v>
      </c>
      <c r="T64" s="4">
        <f t="shared" si="8"/>
        <v>6635.6592383566767</v>
      </c>
      <c r="U64" s="50">
        <f t="shared" si="8"/>
        <v>6834.729015507377</v>
      </c>
      <c r="V64" s="3"/>
      <c r="W64" s="2"/>
    </row>
    <row r="65" spans="2:23" ht="51" x14ac:dyDescent="0.25">
      <c r="B65" s="103">
        <v>18</v>
      </c>
      <c r="C65" s="43" t="s">
        <v>86</v>
      </c>
      <c r="D65" s="189" t="s">
        <v>48</v>
      </c>
      <c r="E65" s="12" t="s">
        <v>25</v>
      </c>
      <c r="F65" s="6" t="s">
        <v>6</v>
      </c>
      <c r="G65" s="9">
        <v>7.0000000000000007E-2</v>
      </c>
      <c r="H65" s="4">
        <f>H66*1.07</f>
        <v>4231.0162559999999</v>
      </c>
      <c r="I65" s="4">
        <f>H65*1.03</f>
        <v>4357.9467436799996</v>
      </c>
      <c r="J65" s="4">
        <f t="shared" si="8"/>
        <v>4488.6851459904001</v>
      </c>
      <c r="K65" s="4">
        <f t="shared" si="8"/>
        <v>4623.3457003701124</v>
      </c>
      <c r="L65" s="4">
        <f t="shared" si="8"/>
        <v>4762.0460713812163</v>
      </c>
      <c r="M65" s="4">
        <f t="shared" si="8"/>
        <v>4904.9074535226528</v>
      </c>
      <c r="N65" s="4">
        <f t="shared" si="8"/>
        <v>5052.0546771283325</v>
      </c>
      <c r="O65" s="4">
        <f t="shared" si="8"/>
        <v>5203.6163174421827</v>
      </c>
      <c r="P65" s="4">
        <f t="shared" si="8"/>
        <v>5359.7248069654479</v>
      </c>
      <c r="Q65" s="4">
        <f t="shared" si="8"/>
        <v>5520.5165511744117</v>
      </c>
      <c r="R65" s="4">
        <f t="shared" si="8"/>
        <v>5686.1320477096442</v>
      </c>
      <c r="S65" s="4">
        <f t="shared" si="8"/>
        <v>5856.7160091409332</v>
      </c>
      <c r="T65" s="4">
        <f t="shared" si="8"/>
        <v>6032.4174894151611</v>
      </c>
      <c r="U65" s="50">
        <f t="shared" si="8"/>
        <v>6213.3900140976157</v>
      </c>
      <c r="V65" s="3"/>
      <c r="W65" s="2"/>
    </row>
    <row r="66" spans="2:23" ht="16.5" thickBot="1" x14ac:dyDescent="0.3">
      <c r="B66" s="36"/>
      <c r="C66" s="155"/>
      <c r="D66" s="204"/>
      <c r="E66" s="48"/>
      <c r="F66" s="34" t="s">
        <v>4</v>
      </c>
      <c r="G66" s="33" t="s">
        <v>5</v>
      </c>
      <c r="H66" s="174">
        <f>3200*1.235694</f>
        <v>3954.2208000000001</v>
      </c>
      <c r="I66" s="32">
        <f>H66*1.03</f>
        <v>4072.847424</v>
      </c>
      <c r="J66" s="32">
        <f t="shared" si="8"/>
        <v>4195.0328467199997</v>
      </c>
      <c r="K66" s="32">
        <f t="shared" si="8"/>
        <v>4320.8838321215999</v>
      </c>
      <c r="L66" s="32">
        <f t="shared" si="8"/>
        <v>4450.5103470852482</v>
      </c>
      <c r="M66" s="32">
        <f t="shared" si="8"/>
        <v>4584.0256574978057</v>
      </c>
      <c r="N66" s="32">
        <f t="shared" si="8"/>
        <v>4721.54642722274</v>
      </c>
      <c r="O66" s="32">
        <f t="shared" si="8"/>
        <v>4863.1928200394223</v>
      </c>
      <c r="P66" s="32">
        <f t="shared" si="8"/>
        <v>5009.0886046406049</v>
      </c>
      <c r="Q66" s="32">
        <f t="shared" si="8"/>
        <v>5159.3612627798229</v>
      </c>
      <c r="R66" s="32">
        <f t="shared" si="8"/>
        <v>5314.1421006632181</v>
      </c>
      <c r="S66" s="32">
        <f t="shared" si="8"/>
        <v>5473.566363683115</v>
      </c>
      <c r="T66" s="32">
        <f t="shared" si="8"/>
        <v>5637.7733545936089</v>
      </c>
      <c r="U66" s="57">
        <f t="shared" si="8"/>
        <v>5806.9065552314178</v>
      </c>
      <c r="V66" s="3"/>
      <c r="W66" s="2"/>
    </row>
    <row r="67" spans="2:23" ht="16.5" thickBot="1" x14ac:dyDescent="0.3">
      <c r="B67" s="113"/>
      <c r="C67" s="156"/>
      <c r="D67" s="114"/>
      <c r="E67" s="115"/>
      <c r="F67" s="116"/>
      <c r="G67" s="117"/>
      <c r="H67" s="118"/>
      <c r="I67" s="119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19"/>
      <c r="U67" s="120"/>
      <c r="V67" s="3"/>
      <c r="W67" s="2"/>
    </row>
    <row r="68" spans="2:23" ht="18" x14ac:dyDescent="0.25">
      <c r="B68" s="14"/>
      <c r="C68" s="154"/>
      <c r="D68" s="203"/>
      <c r="E68" s="7"/>
      <c r="F68" s="59" t="s">
        <v>8</v>
      </c>
      <c r="G68" s="24">
        <v>0.15</v>
      </c>
      <c r="H68" s="23">
        <f>H69*1.15</f>
        <v>5017.7208411000011</v>
      </c>
      <c r="I68" s="23">
        <f>H68*1.03</f>
        <v>5168.2524663330014</v>
      </c>
      <c r="J68" s="23">
        <f t="shared" ref="J68:U71" si="9">I68*1.03</f>
        <v>5323.3000403229917</v>
      </c>
      <c r="K68" s="23">
        <f t="shared" si="9"/>
        <v>5482.999041532682</v>
      </c>
      <c r="L68" s="23">
        <f t="shared" si="9"/>
        <v>5647.489012778663</v>
      </c>
      <c r="M68" s="23">
        <f t="shared" si="9"/>
        <v>5816.9136831620226</v>
      </c>
      <c r="N68" s="23">
        <f t="shared" si="9"/>
        <v>5991.4210936568834</v>
      </c>
      <c r="O68" s="23">
        <f t="shared" si="9"/>
        <v>6171.1637264665897</v>
      </c>
      <c r="P68" s="23">
        <f t="shared" si="9"/>
        <v>6356.2986382605877</v>
      </c>
      <c r="Q68" s="23">
        <f t="shared" si="9"/>
        <v>6546.9875974084052</v>
      </c>
      <c r="R68" s="23">
        <f t="shared" si="9"/>
        <v>6743.3972253306574</v>
      </c>
      <c r="S68" s="23">
        <f t="shared" si="9"/>
        <v>6945.699142090577</v>
      </c>
      <c r="T68" s="23">
        <f t="shared" si="9"/>
        <v>7154.0701163532949</v>
      </c>
      <c r="U68" s="51">
        <f t="shared" si="9"/>
        <v>7368.6922198438942</v>
      </c>
      <c r="V68" s="3"/>
      <c r="W68" s="2"/>
    </row>
    <row r="69" spans="2:23" x14ac:dyDescent="0.25">
      <c r="B69" s="14"/>
      <c r="C69" s="142"/>
      <c r="D69" s="196"/>
      <c r="E69" s="47"/>
      <c r="F69" s="6" t="s">
        <v>7</v>
      </c>
      <c r="G69" s="9">
        <v>0.1</v>
      </c>
      <c r="H69" s="4">
        <f>H70*1.1</f>
        <v>4363.2355140000009</v>
      </c>
      <c r="I69" s="4">
        <f>H69*1.03</f>
        <v>4494.1325794200011</v>
      </c>
      <c r="J69" s="4">
        <f t="shared" si="9"/>
        <v>4628.956556802601</v>
      </c>
      <c r="K69" s="4">
        <f t="shared" si="9"/>
        <v>4767.8252535066795</v>
      </c>
      <c r="L69" s="4">
        <f t="shared" si="9"/>
        <v>4910.8600111118803</v>
      </c>
      <c r="M69" s="4">
        <f t="shared" si="9"/>
        <v>5058.1858114452371</v>
      </c>
      <c r="N69" s="4">
        <f t="shared" si="9"/>
        <v>5209.9313857885945</v>
      </c>
      <c r="O69" s="4">
        <f t="shared" si="9"/>
        <v>5366.2293273622527</v>
      </c>
      <c r="P69" s="4">
        <f t="shared" si="9"/>
        <v>5527.2162071831208</v>
      </c>
      <c r="Q69" s="4">
        <f t="shared" si="9"/>
        <v>5693.0326933986144</v>
      </c>
      <c r="R69" s="4">
        <f t="shared" si="9"/>
        <v>5863.8236742005729</v>
      </c>
      <c r="S69" s="4">
        <f t="shared" si="9"/>
        <v>6039.7383844265905</v>
      </c>
      <c r="T69" s="4">
        <f t="shared" si="9"/>
        <v>6220.9305359593882</v>
      </c>
      <c r="U69" s="50">
        <f t="shared" si="9"/>
        <v>6407.5584520381699</v>
      </c>
      <c r="V69" s="3"/>
      <c r="W69" s="2"/>
    </row>
    <row r="70" spans="2:23" ht="18" x14ac:dyDescent="0.25">
      <c r="B70" s="103">
        <v>17</v>
      </c>
      <c r="C70" s="18" t="s">
        <v>49</v>
      </c>
      <c r="D70" s="190" t="s">
        <v>48</v>
      </c>
      <c r="E70" s="12" t="s">
        <v>25</v>
      </c>
      <c r="F70" s="6" t="s">
        <v>6</v>
      </c>
      <c r="G70" s="9">
        <v>7.0000000000000007E-2</v>
      </c>
      <c r="H70" s="4">
        <f>H71*1.07</f>
        <v>3966.5777400000006</v>
      </c>
      <c r="I70" s="4">
        <f>H70*1.03</f>
        <v>4085.5750722000007</v>
      </c>
      <c r="J70" s="4">
        <f t="shared" si="9"/>
        <v>4208.142324366001</v>
      </c>
      <c r="K70" s="4">
        <f t="shared" si="9"/>
        <v>4334.3865940969808</v>
      </c>
      <c r="L70" s="4">
        <f t="shared" si="9"/>
        <v>4464.41819191989</v>
      </c>
      <c r="M70" s="4">
        <f t="shared" si="9"/>
        <v>4598.3507376774869</v>
      </c>
      <c r="N70" s="4">
        <f t="shared" si="9"/>
        <v>4736.3012598078112</v>
      </c>
      <c r="O70" s="4">
        <f t="shared" si="9"/>
        <v>4878.3902976020454</v>
      </c>
      <c r="P70" s="4">
        <f t="shared" si="9"/>
        <v>5024.7420065301067</v>
      </c>
      <c r="Q70" s="4">
        <f t="shared" si="9"/>
        <v>5175.48426672601</v>
      </c>
      <c r="R70" s="4">
        <f t="shared" si="9"/>
        <v>5330.7487947277905</v>
      </c>
      <c r="S70" s="4">
        <f t="shared" si="9"/>
        <v>5490.6712585696241</v>
      </c>
      <c r="T70" s="4">
        <f t="shared" si="9"/>
        <v>5655.3913963267132</v>
      </c>
      <c r="U70" s="50">
        <f t="shared" si="9"/>
        <v>5825.0531382165145</v>
      </c>
      <c r="V70" s="3"/>
      <c r="W70" s="2"/>
    </row>
    <row r="71" spans="2:23" ht="16.5" thickBot="1" x14ac:dyDescent="0.3">
      <c r="B71" s="36"/>
      <c r="C71" s="155"/>
      <c r="D71" s="204"/>
      <c r="E71" s="48"/>
      <c r="F71" s="34" t="s">
        <v>4</v>
      </c>
      <c r="G71" s="33" t="s">
        <v>5</v>
      </c>
      <c r="H71" s="174">
        <f>3000*1.235694</f>
        <v>3707.0820000000003</v>
      </c>
      <c r="I71" s="32">
        <f>H71*1.03</f>
        <v>3818.2944600000005</v>
      </c>
      <c r="J71" s="32">
        <f t="shared" si="9"/>
        <v>3932.8432938000005</v>
      </c>
      <c r="K71" s="32">
        <f t="shared" si="9"/>
        <v>4050.8285926140006</v>
      </c>
      <c r="L71" s="32">
        <f t="shared" si="9"/>
        <v>4172.3534503924211</v>
      </c>
      <c r="M71" s="32">
        <f t="shared" si="9"/>
        <v>4297.5240539041943</v>
      </c>
      <c r="N71" s="32">
        <f t="shared" si="9"/>
        <v>4426.4497755213206</v>
      </c>
      <c r="O71" s="32">
        <f t="shared" si="9"/>
        <v>4559.2432687869605</v>
      </c>
      <c r="P71" s="32">
        <f t="shared" si="9"/>
        <v>4696.0205668505696</v>
      </c>
      <c r="Q71" s="32">
        <f t="shared" si="9"/>
        <v>4836.9011838560864</v>
      </c>
      <c r="R71" s="32">
        <f t="shared" si="9"/>
        <v>4982.008219371769</v>
      </c>
      <c r="S71" s="32">
        <f t="shared" si="9"/>
        <v>5131.4684659529221</v>
      </c>
      <c r="T71" s="32">
        <f t="shared" si="9"/>
        <v>5285.4125199315095</v>
      </c>
      <c r="U71" s="57">
        <f t="shared" si="9"/>
        <v>5443.9748955294544</v>
      </c>
      <c r="V71" s="3"/>
      <c r="W71" s="2"/>
    </row>
    <row r="72" spans="2:23" ht="15.75" thickBot="1" x14ac:dyDescent="0.3">
      <c r="B72" s="121"/>
      <c r="C72" s="157"/>
      <c r="D72" s="122"/>
      <c r="E72" s="122"/>
      <c r="F72" s="123"/>
      <c r="G72" s="124"/>
      <c r="H72" s="125"/>
      <c r="I72" s="125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5"/>
      <c r="U72" s="126"/>
      <c r="V72" s="3"/>
      <c r="W72" s="2"/>
    </row>
    <row r="73" spans="2:23" ht="18" x14ac:dyDescent="0.25">
      <c r="B73" s="14"/>
      <c r="C73" s="154"/>
      <c r="D73" s="203"/>
      <c r="E73" s="7"/>
      <c r="F73" s="59" t="s">
        <v>8</v>
      </c>
      <c r="G73" s="24">
        <v>0.15</v>
      </c>
      <c r="H73" s="23">
        <f>H74*1.15</f>
        <v>3980.7252006060003</v>
      </c>
      <c r="I73" s="23">
        <f>H73*1.03</f>
        <v>4100.1469566241803</v>
      </c>
      <c r="J73" s="23">
        <f t="shared" ref="J73:U76" si="10">I73*1.03</f>
        <v>4223.1513653229058</v>
      </c>
      <c r="K73" s="23">
        <f t="shared" si="10"/>
        <v>4349.8459062825932</v>
      </c>
      <c r="L73" s="23">
        <f t="shared" si="10"/>
        <v>4480.3412834710707</v>
      </c>
      <c r="M73" s="23">
        <f t="shared" si="10"/>
        <v>4614.7515219752031</v>
      </c>
      <c r="N73" s="23">
        <f t="shared" si="10"/>
        <v>4753.1940676344593</v>
      </c>
      <c r="O73" s="23">
        <f t="shared" si="10"/>
        <v>4895.7898896634933</v>
      </c>
      <c r="P73" s="23">
        <f t="shared" si="10"/>
        <v>5042.6635863533984</v>
      </c>
      <c r="Q73" s="23">
        <f t="shared" si="10"/>
        <v>5193.9434939440007</v>
      </c>
      <c r="R73" s="23">
        <f t="shared" si="10"/>
        <v>5349.7617987623207</v>
      </c>
      <c r="S73" s="23">
        <f t="shared" si="10"/>
        <v>5510.2546527251907</v>
      </c>
      <c r="T73" s="23">
        <f t="shared" si="10"/>
        <v>5675.5622923069468</v>
      </c>
      <c r="U73" s="51">
        <f t="shared" si="10"/>
        <v>5845.8291610761553</v>
      </c>
      <c r="V73" s="3"/>
      <c r="W73" s="2"/>
    </row>
    <row r="74" spans="2:23" x14ac:dyDescent="0.25">
      <c r="B74" s="14"/>
      <c r="C74" s="142"/>
      <c r="D74" s="196"/>
      <c r="E74" s="47"/>
      <c r="F74" s="6" t="s">
        <v>7</v>
      </c>
      <c r="G74" s="9">
        <v>0.1</v>
      </c>
      <c r="H74" s="4">
        <f>H75*1.1</f>
        <v>3461.5001744400006</v>
      </c>
      <c r="I74" s="4">
        <f>H74*1.03</f>
        <v>3565.3451796732006</v>
      </c>
      <c r="J74" s="4">
        <f t="shared" si="10"/>
        <v>3672.3055350633967</v>
      </c>
      <c r="K74" s="4">
        <f t="shared" si="10"/>
        <v>3782.4747011152986</v>
      </c>
      <c r="L74" s="4">
        <f t="shared" si="10"/>
        <v>3895.9489421487574</v>
      </c>
      <c r="M74" s="4">
        <f t="shared" si="10"/>
        <v>4012.8274104132202</v>
      </c>
      <c r="N74" s="4">
        <f t="shared" si="10"/>
        <v>4133.2122327256166</v>
      </c>
      <c r="O74" s="4">
        <f t="shared" si="10"/>
        <v>4257.2085997073855</v>
      </c>
      <c r="P74" s="4">
        <f t="shared" si="10"/>
        <v>4384.9248576986074</v>
      </c>
      <c r="Q74" s="4">
        <f t="shared" si="10"/>
        <v>4516.4726034295654</v>
      </c>
      <c r="R74" s="4">
        <f t="shared" si="10"/>
        <v>4651.9667815324528</v>
      </c>
      <c r="S74" s="4">
        <f t="shared" si="10"/>
        <v>4791.5257849784266</v>
      </c>
      <c r="T74" s="4">
        <f t="shared" si="10"/>
        <v>4935.2715585277792</v>
      </c>
      <c r="U74" s="50">
        <f t="shared" si="10"/>
        <v>5083.3297052836124</v>
      </c>
      <c r="V74" s="3"/>
      <c r="W74" s="2"/>
    </row>
    <row r="75" spans="2:23" ht="21.75" x14ac:dyDescent="0.25">
      <c r="B75" s="103">
        <v>16</v>
      </c>
      <c r="C75" s="18" t="s">
        <v>87</v>
      </c>
      <c r="D75" s="189" t="s">
        <v>48</v>
      </c>
      <c r="E75" s="12" t="s">
        <v>25</v>
      </c>
      <c r="F75" s="6" t="s">
        <v>6</v>
      </c>
      <c r="G75" s="9">
        <v>7.0000000000000007E-2</v>
      </c>
      <c r="H75" s="4">
        <f>H76*1.07</f>
        <v>3146.8183404000001</v>
      </c>
      <c r="I75" s="4">
        <f>H75*1.03</f>
        <v>3241.2228906120004</v>
      </c>
      <c r="J75" s="4">
        <f t="shared" si="10"/>
        <v>3338.4595773303604</v>
      </c>
      <c r="K75" s="4">
        <f t="shared" si="10"/>
        <v>3438.6133646502713</v>
      </c>
      <c r="L75" s="4">
        <f t="shared" si="10"/>
        <v>3541.7717655897795</v>
      </c>
      <c r="M75" s="4">
        <f t="shared" si="10"/>
        <v>3648.024918557473</v>
      </c>
      <c r="N75" s="4">
        <f t="shared" si="10"/>
        <v>3757.4656661141971</v>
      </c>
      <c r="O75" s="4">
        <f t="shared" si="10"/>
        <v>3870.189636097623</v>
      </c>
      <c r="P75" s="4">
        <f t="shared" si="10"/>
        <v>3986.2953251805516</v>
      </c>
      <c r="Q75" s="4">
        <f t="shared" si="10"/>
        <v>4105.8841849359678</v>
      </c>
      <c r="R75" s="4">
        <f t="shared" si="10"/>
        <v>4229.0607104840474</v>
      </c>
      <c r="S75" s="4">
        <f t="shared" si="10"/>
        <v>4355.9325317985686</v>
      </c>
      <c r="T75" s="4">
        <f t="shared" si="10"/>
        <v>4486.6105077525253</v>
      </c>
      <c r="U75" s="50">
        <f t="shared" si="10"/>
        <v>4621.2088229851015</v>
      </c>
      <c r="V75" s="3"/>
      <c r="W75" s="2"/>
    </row>
    <row r="76" spans="2:23" ht="16.5" thickBot="1" x14ac:dyDescent="0.3">
      <c r="B76" s="36"/>
      <c r="C76" s="155"/>
      <c r="D76" s="204"/>
      <c r="E76" s="48"/>
      <c r="F76" s="34" t="s">
        <v>4</v>
      </c>
      <c r="G76" s="33" t="s">
        <v>5</v>
      </c>
      <c r="H76" s="174">
        <f>2380*1.235694</f>
        <v>2940.95172</v>
      </c>
      <c r="I76" s="32">
        <f>H76*1.03</f>
        <v>3029.1802716000002</v>
      </c>
      <c r="J76" s="32">
        <f t="shared" si="10"/>
        <v>3120.0556797480003</v>
      </c>
      <c r="K76" s="32">
        <f t="shared" si="10"/>
        <v>3213.6573501404405</v>
      </c>
      <c r="L76" s="32">
        <f t="shared" si="10"/>
        <v>3310.067070644654</v>
      </c>
      <c r="M76" s="32">
        <f t="shared" si="10"/>
        <v>3409.3690827639939</v>
      </c>
      <c r="N76" s="32">
        <f t="shared" si="10"/>
        <v>3511.650155246914</v>
      </c>
      <c r="O76" s="32">
        <f t="shared" si="10"/>
        <v>3616.9996599043216</v>
      </c>
      <c r="P76" s="32">
        <f t="shared" si="10"/>
        <v>3725.5096497014515</v>
      </c>
      <c r="Q76" s="32">
        <f t="shared" si="10"/>
        <v>3837.2749391924954</v>
      </c>
      <c r="R76" s="32">
        <f t="shared" si="10"/>
        <v>3952.3931873682704</v>
      </c>
      <c r="S76" s="32">
        <f t="shared" si="10"/>
        <v>4070.9649829893187</v>
      </c>
      <c r="T76" s="32">
        <f t="shared" si="10"/>
        <v>4193.0939324789988</v>
      </c>
      <c r="U76" s="57">
        <f t="shared" si="10"/>
        <v>4318.8867504533691</v>
      </c>
      <c r="V76" s="3"/>
      <c r="W76" s="2"/>
    </row>
    <row r="77" spans="2:23" ht="15.75" thickBot="1" x14ac:dyDescent="0.3">
      <c r="B77" s="31"/>
      <c r="C77" s="145"/>
      <c r="D77" s="26"/>
      <c r="E77" s="26"/>
      <c r="F77" s="28"/>
      <c r="G77" s="29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3"/>
      <c r="W77" s="2"/>
    </row>
    <row r="78" spans="2:23" ht="69.95" customHeight="1" x14ac:dyDescent="0.25">
      <c r="B78" s="62" t="s">
        <v>69</v>
      </c>
      <c r="C78" s="146" t="s">
        <v>22</v>
      </c>
      <c r="D78" s="64" t="s">
        <v>23</v>
      </c>
      <c r="E78" s="65" t="s">
        <v>24</v>
      </c>
      <c r="F78" s="66" t="s">
        <v>46</v>
      </c>
      <c r="G78" s="67" t="s">
        <v>21</v>
      </c>
      <c r="H78" s="92" t="s">
        <v>47</v>
      </c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9"/>
      <c r="V78" s="3"/>
      <c r="W78" s="2"/>
    </row>
    <row r="79" spans="2:23" ht="15.75" x14ac:dyDescent="0.25">
      <c r="B79" s="70"/>
      <c r="C79" s="147" t="s">
        <v>11</v>
      </c>
      <c r="D79" s="72"/>
      <c r="E79" s="73"/>
      <c r="F79" s="74"/>
      <c r="G79" s="75"/>
      <c r="H79" s="76" t="s">
        <v>20</v>
      </c>
      <c r="I79" s="76" t="s">
        <v>19</v>
      </c>
      <c r="J79" s="76" t="s">
        <v>18</v>
      </c>
      <c r="K79" s="76" t="s">
        <v>3</v>
      </c>
      <c r="L79" s="76" t="s">
        <v>1</v>
      </c>
      <c r="M79" s="76" t="s">
        <v>17</v>
      </c>
      <c r="N79" s="76" t="s">
        <v>0</v>
      </c>
      <c r="O79" s="76" t="s">
        <v>16</v>
      </c>
      <c r="P79" s="76" t="s">
        <v>4</v>
      </c>
      <c r="Q79" s="76" t="s">
        <v>15</v>
      </c>
      <c r="R79" s="76" t="s">
        <v>14</v>
      </c>
      <c r="S79" s="76" t="s">
        <v>13</v>
      </c>
      <c r="T79" s="76" t="s">
        <v>2</v>
      </c>
      <c r="U79" s="77" t="s">
        <v>12</v>
      </c>
      <c r="V79" s="3"/>
      <c r="W79" s="2"/>
    </row>
    <row r="80" spans="2:23" x14ac:dyDescent="0.25">
      <c r="B80" s="70"/>
      <c r="C80" s="147"/>
      <c r="D80" s="72"/>
      <c r="E80" s="73"/>
      <c r="F80" s="74"/>
      <c r="G80" s="78" t="s">
        <v>10</v>
      </c>
      <c r="H80" s="79" t="s">
        <v>9</v>
      </c>
      <c r="I80" s="79" t="s">
        <v>9</v>
      </c>
      <c r="J80" s="79" t="s">
        <v>9</v>
      </c>
      <c r="K80" s="79" t="s">
        <v>9</v>
      </c>
      <c r="L80" s="79" t="s">
        <v>9</v>
      </c>
      <c r="M80" s="79" t="s">
        <v>9</v>
      </c>
      <c r="N80" s="79" t="s">
        <v>9</v>
      </c>
      <c r="O80" s="79" t="s">
        <v>9</v>
      </c>
      <c r="P80" s="79" t="s">
        <v>9</v>
      </c>
      <c r="Q80" s="79" t="s">
        <v>9</v>
      </c>
      <c r="R80" s="79" t="s">
        <v>9</v>
      </c>
      <c r="S80" s="79" t="s">
        <v>9</v>
      </c>
      <c r="T80" s="79" t="s">
        <v>9</v>
      </c>
      <c r="U80" s="80" t="s">
        <v>9</v>
      </c>
      <c r="V80" s="3"/>
      <c r="W80" s="2"/>
    </row>
    <row r="81" spans="2:23" ht="18" x14ac:dyDescent="0.25">
      <c r="B81" s="129"/>
      <c r="C81" s="148"/>
      <c r="D81" s="98"/>
      <c r="E81" s="99"/>
      <c r="F81" s="100"/>
      <c r="G81" s="101"/>
      <c r="H81" s="81" t="s">
        <v>5</v>
      </c>
      <c r="I81" s="81" t="s">
        <v>32</v>
      </c>
      <c r="J81" s="81" t="s">
        <v>33</v>
      </c>
      <c r="K81" s="81" t="s">
        <v>34</v>
      </c>
      <c r="L81" s="81" t="s">
        <v>35</v>
      </c>
      <c r="M81" s="81" t="s">
        <v>36</v>
      </c>
      <c r="N81" s="81" t="s">
        <v>37</v>
      </c>
      <c r="O81" s="81" t="s">
        <v>38</v>
      </c>
      <c r="P81" s="81" t="s">
        <v>39</v>
      </c>
      <c r="Q81" s="81" t="s">
        <v>40</v>
      </c>
      <c r="R81" s="81" t="s">
        <v>41</v>
      </c>
      <c r="S81" s="81" t="s">
        <v>42</v>
      </c>
      <c r="T81" s="82" t="s">
        <v>43</v>
      </c>
      <c r="U81" s="83" t="s">
        <v>44</v>
      </c>
      <c r="V81" s="3"/>
      <c r="W81" s="2"/>
    </row>
    <row r="82" spans="2:23" ht="18" x14ac:dyDescent="0.25">
      <c r="B82" s="39"/>
      <c r="C82" s="141"/>
      <c r="D82" s="187"/>
      <c r="E82" s="38"/>
      <c r="F82" s="17" t="s">
        <v>8</v>
      </c>
      <c r="G82" s="16">
        <v>0.15</v>
      </c>
      <c r="H82" s="15">
        <f>H83*1.15</f>
        <v>3805.1080504937504</v>
      </c>
      <c r="I82" s="15">
        <f>H82*1.03</f>
        <v>3919.261292008563</v>
      </c>
      <c r="J82" s="15">
        <f t="shared" ref="J82:U85" si="11">I82*1.03</f>
        <v>4036.8391307688198</v>
      </c>
      <c r="K82" s="15">
        <f t="shared" si="11"/>
        <v>4157.9443046918841</v>
      </c>
      <c r="L82" s="15">
        <f t="shared" si="11"/>
        <v>4282.6826338326409</v>
      </c>
      <c r="M82" s="15">
        <f t="shared" si="11"/>
        <v>4411.1631128476201</v>
      </c>
      <c r="N82" s="15">
        <f t="shared" si="11"/>
        <v>4543.4980062330487</v>
      </c>
      <c r="O82" s="15">
        <f t="shared" si="11"/>
        <v>4679.8029464200399</v>
      </c>
      <c r="P82" s="15">
        <f t="shared" si="11"/>
        <v>4820.1970348126415</v>
      </c>
      <c r="Q82" s="15">
        <f t="shared" si="11"/>
        <v>4964.8029458570209</v>
      </c>
      <c r="R82" s="15">
        <f t="shared" si="11"/>
        <v>5113.7470342327315</v>
      </c>
      <c r="S82" s="15">
        <f t="shared" si="11"/>
        <v>5267.1594452597137</v>
      </c>
      <c r="T82" s="15">
        <f t="shared" si="11"/>
        <v>5425.1742286175049</v>
      </c>
      <c r="U82" s="49">
        <f t="shared" si="11"/>
        <v>5587.9294554760299</v>
      </c>
      <c r="V82" s="3"/>
      <c r="W82" s="2"/>
    </row>
    <row r="83" spans="2:23" x14ac:dyDescent="0.25">
      <c r="B83" s="14"/>
      <c r="C83" s="142"/>
      <c r="D83" s="196"/>
      <c r="E83" s="47"/>
      <c r="F83" s="6" t="s">
        <v>7</v>
      </c>
      <c r="G83" s="9">
        <v>0.1</v>
      </c>
      <c r="H83" s="4">
        <f>H84*1.1</f>
        <v>3308.7896091250004</v>
      </c>
      <c r="I83" s="4">
        <f>H83*1.03</f>
        <v>3408.0532973987506</v>
      </c>
      <c r="J83" s="4">
        <f t="shared" si="11"/>
        <v>3510.2948963207132</v>
      </c>
      <c r="K83" s="4">
        <f t="shared" si="11"/>
        <v>3615.6037432103349</v>
      </c>
      <c r="L83" s="4">
        <f t="shared" si="11"/>
        <v>3724.0718555066451</v>
      </c>
      <c r="M83" s="4">
        <f t="shared" si="11"/>
        <v>3835.7940111718444</v>
      </c>
      <c r="N83" s="4">
        <f t="shared" si="11"/>
        <v>3950.8678315069997</v>
      </c>
      <c r="O83" s="4">
        <f t="shared" si="11"/>
        <v>4069.3938664522097</v>
      </c>
      <c r="P83" s="4">
        <f t="shared" si="11"/>
        <v>4191.4756824457763</v>
      </c>
      <c r="Q83" s="4">
        <f t="shared" si="11"/>
        <v>4317.2199529191494</v>
      </c>
      <c r="R83" s="4">
        <f t="shared" si="11"/>
        <v>4446.736551506724</v>
      </c>
      <c r="S83" s="4">
        <f t="shared" si="11"/>
        <v>4580.1386480519259</v>
      </c>
      <c r="T83" s="4">
        <f t="shared" si="11"/>
        <v>4717.5428074934835</v>
      </c>
      <c r="U83" s="50">
        <f t="shared" si="11"/>
        <v>4859.0690917182883</v>
      </c>
      <c r="V83" s="3"/>
      <c r="W83" s="2"/>
    </row>
    <row r="84" spans="2:23" ht="63.75" x14ac:dyDescent="0.25">
      <c r="B84" s="103">
        <v>15</v>
      </c>
      <c r="C84" s="43" t="s">
        <v>88</v>
      </c>
      <c r="D84" s="189" t="s">
        <v>48</v>
      </c>
      <c r="E84" s="12" t="s">
        <v>25</v>
      </c>
      <c r="F84" s="6" t="s">
        <v>6</v>
      </c>
      <c r="G84" s="9">
        <v>7.0000000000000007E-2</v>
      </c>
      <c r="H84" s="4">
        <f>H85*1.07</f>
        <v>3007.9905537500003</v>
      </c>
      <c r="I84" s="4">
        <f>H84*1.03</f>
        <v>3098.2302703625005</v>
      </c>
      <c r="J84" s="4">
        <f t="shared" si="11"/>
        <v>3191.1771784733755</v>
      </c>
      <c r="K84" s="4">
        <f t="shared" si="11"/>
        <v>3286.9124938275768</v>
      </c>
      <c r="L84" s="4">
        <f t="shared" si="11"/>
        <v>3385.5198686424042</v>
      </c>
      <c r="M84" s="4">
        <f t="shared" si="11"/>
        <v>3487.0854647016763</v>
      </c>
      <c r="N84" s="4">
        <f t="shared" si="11"/>
        <v>3591.6980286427265</v>
      </c>
      <c r="O84" s="4">
        <f t="shared" si="11"/>
        <v>3699.4489695020084</v>
      </c>
      <c r="P84" s="4">
        <f t="shared" si="11"/>
        <v>3810.4324385870686</v>
      </c>
      <c r="Q84" s="4">
        <f t="shared" si="11"/>
        <v>3924.745411744681</v>
      </c>
      <c r="R84" s="4">
        <f t="shared" si="11"/>
        <v>4042.4877740970214</v>
      </c>
      <c r="S84" s="4">
        <f t="shared" si="11"/>
        <v>4163.7624073199322</v>
      </c>
      <c r="T84" s="4">
        <f t="shared" si="11"/>
        <v>4288.6752795395305</v>
      </c>
      <c r="U84" s="50">
        <f t="shared" si="11"/>
        <v>4417.3355379257164</v>
      </c>
      <c r="V84" s="3"/>
      <c r="W84" s="2"/>
    </row>
    <row r="85" spans="2:23" ht="15.75" x14ac:dyDescent="0.25">
      <c r="B85" s="11"/>
      <c r="C85" s="151"/>
      <c r="D85" s="197"/>
      <c r="E85" s="47"/>
      <c r="F85" s="6" t="s">
        <v>4</v>
      </c>
      <c r="G85" s="5" t="s">
        <v>5</v>
      </c>
      <c r="H85" s="175">
        <f>2275*1.235695</f>
        <v>2811.2061250000002</v>
      </c>
      <c r="I85" s="4">
        <f>H85*1.03</f>
        <v>2895.5423087500003</v>
      </c>
      <c r="J85" s="4">
        <f t="shared" si="11"/>
        <v>2982.4085780125006</v>
      </c>
      <c r="K85" s="4">
        <f t="shared" si="11"/>
        <v>3071.8808353528757</v>
      </c>
      <c r="L85" s="4">
        <f t="shared" si="11"/>
        <v>3164.0372604134623</v>
      </c>
      <c r="M85" s="4">
        <f t="shared" si="11"/>
        <v>3258.958378225866</v>
      </c>
      <c r="N85" s="4">
        <f t="shared" si="11"/>
        <v>3356.7271295726418</v>
      </c>
      <c r="O85" s="4">
        <f t="shared" si="11"/>
        <v>3457.4289434598213</v>
      </c>
      <c r="P85" s="4">
        <f t="shared" si="11"/>
        <v>3561.151811763616</v>
      </c>
      <c r="Q85" s="4">
        <f t="shared" si="11"/>
        <v>3667.9863661165246</v>
      </c>
      <c r="R85" s="4">
        <f t="shared" si="11"/>
        <v>3778.0259571000206</v>
      </c>
      <c r="S85" s="4">
        <f t="shared" si="11"/>
        <v>3891.3667358130215</v>
      </c>
      <c r="T85" s="4">
        <f t="shared" si="11"/>
        <v>4008.1077378874124</v>
      </c>
      <c r="U85" s="50">
        <f t="shared" si="11"/>
        <v>4128.3509700240347</v>
      </c>
      <c r="V85" s="3"/>
      <c r="W85" s="2"/>
    </row>
    <row r="86" spans="2:23" x14ac:dyDescent="0.25">
      <c r="B86" s="93"/>
      <c r="C86" s="143"/>
      <c r="D86" s="87"/>
      <c r="E86" s="87"/>
      <c r="F86" s="86"/>
      <c r="G86" s="94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6"/>
      <c r="V86" s="3"/>
      <c r="W86" s="2"/>
    </row>
    <row r="87" spans="2:23" ht="18" x14ac:dyDescent="0.25">
      <c r="B87" s="14"/>
      <c r="C87" s="154"/>
      <c r="D87" s="203"/>
      <c r="E87" s="7"/>
      <c r="F87" s="59" t="s">
        <v>8</v>
      </c>
      <c r="G87" s="24">
        <v>0.15</v>
      </c>
      <c r="H87" s="23">
        <f>H88*1.15</f>
        <v>1902.5540252468752</v>
      </c>
      <c r="I87" s="23">
        <f>H87*1.03</f>
        <v>1959.6306460042815</v>
      </c>
      <c r="J87" s="23">
        <f t="shared" ref="J87:U90" si="12">I87*1.03</f>
        <v>2018.4195653844099</v>
      </c>
      <c r="K87" s="23">
        <f t="shared" si="12"/>
        <v>2078.972152345942</v>
      </c>
      <c r="L87" s="23">
        <f t="shared" si="12"/>
        <v>2141.3413169163205</v>
      </c>
      <c r="M87" s="23">
        <f t="shared" si="12"/>
        <v>2205.5815564238101</v>
      </c>
      <c r="N87" s="23">
        <f t="shared" si="12"/>
        <v>2271.7490031165244</v>
      </c>
      <c r="O87" s="23">
        <f t="shared" si="12"/>
        <v>2339.90147321002</v>
      </c>
      <c r="P87" s="23">
        <f t="shared" si="12"/>
        <v>2410.0985174063208</v>
      </c>
      <c r="Q87" s="23">
        <f t="shared" si="12"/>
        <v>2482.4014729285104</v>
      </c>
      <c r="R87" s="23">
        <f t="shared" si="12"/>
        <v>2556.8735171163657</v>
      </c>
      <c r="S87" s="23">
        <f t="shared" si="12"/>
        <v>2633.5797226298569</v>
      </c>
      <c r="T87" s="23">
        <f t="shared" si="12"/>
        <v>2712.5871143087525</v>
      </c>
      <c r="U87" s="51">
        <f t="shared" si="12"/>
        <v>2793.964727738015</v>
      </c>
      <c r="V87" s="3"/>
      <c r="W87" s="2"/>
    </row>
    <row r="88" spans="2:23" x14ac:dyDescent="0.25">
      <c r="B88" s="14"/>
      <c r="C88" s="142"/>
      <c r="D88" s="196"/>
      <c r="E88" s="47"/>
      <c r="F88" s="6" t="s">
        <v>7</v>
      </c>
      <c r="G88" s="9">
        <v>0.1</v>
      </c>
      <c r="H88" s="4">
        <f>H89*1.1</f>
        <v>1654.3948045625002</v>
      </c>
      <c r="I88" s="4">
        <f>H88*1.03</f>
        <v>1704.0266486993753</v>
      </c>
      <c r="J88" s="4">
        <f t="shared" si="12"/>
        <v>1755.1474481603566</v>
      </c>
      <c r="K88" s="4">
        <f t="shared" si="12"/>
        <v>1807.8018716051674</v>
      </c>
      <c r="L88" s="4">
        <f t="shared" si="12"/>
        <v>1862.0359277533225</v>
      </c>
      <c r="M88" s="4">
        <f t="shared" si="12"/>
        <v>1917.8970055859222</v>
      </c>
      <c r="N88" s="4">
        <f t="shared" si="12"/>
        <v>1975.4339157534998</v>
      </c>
      <c r="O88" s="4">
        <f t="shared" si="12"/>
        <v>2034.6969332261049</v>
      </c>
      <c r="P88" s="4">
        <f t="shared" si="12"/>
        <v>2095.7378412228882</v>
      </c>
      <c r="Q88" s="4">
        <f t="shared" si="12"/>
        <v>2158.6099764595747</v>
      </c>
      <c r="R88" s="4">
        <f t="shared" si="12"/>
        <v>2223.368275753362</v>
      </c>
      <c r="S88" s="4">
        <f t="shared" si="12"/>
        <v>2290.0693240259629</v>
      </c>
      <c r="T88" s="4">
        <f t="shared" si="12"/>
        <v>2358.7714037467417</v>
      </c>
      <c r="U88" s="50">
        <f t="shared" si="12"/>
        <v>2429.5345458591441</v>
      </c>
      <c r="V88" s="3"/>
      <c r="W88" s="2"/>
    </row>
    <row r="89" spans="2:23" ht="38.25" x14ac:dyDescent="0.25">
      <c r="B89" s="103" t="s">
        <v>70</v>
      </c>
      <c r="C89" s="18" t="s">
        <v>89</v>
      </c>
      <c r="D89" s="190" t="s">
        <v>48</v>
      </c>
      <c r="E89" s="12" t="s">
        <v>27</v>
      </c>
      <c r="F89" s="6" t="s">
        <v>6</v>
      </c>
      <c r="G89" s="9">
        <v>7.0000000000000007E-2</v>
      </c>
      <c r="H89" s="4">
        <f>H90*1.07</f>
        <v>1503.9952768750002</v>
      </c>
      <c r="I89" s="4">
        <f>H89*1.03</f>
        <v>1549.1151351812503</v>
      </c>
      <c r="J89" s="4">
        <f t="shared" si="12"/>
        <v>1595.5885892366878</v>
      </c>
      <c r="K89" s="4">
        <f t="shared" si="12"/>
        <v>1643.4562469137884</v>
      </c>
      <c r="L89" s="4">
        <f t="shared" si="12"/>
        <v>1692.7599343212021</v>
      </c>
      <c r="M89" s="4">
        <f t="shared" si="12"/>
        <v>1743.5427323508382</v>
      </c>
      <c r="N89" s="4">
        <f t="shared" si="12"/>
        <v>1795.8490143213633</v>
      </c>
      <c r="O89" s="4">
        <f t="shared" si="12"/>
        <v>1849.7244847510042</v>
      </c>
      <c r="P89" s="4">
        <f t="shared" si="12"/>
        <v>1905.2162192935343</v>
      </c>
      <c r="Q89" s="4">
        <f t="shared" si="12"/>
        <v>1962.3727058723405</v>
      </c>
      <c r="R89" s="4">
        <f t="shared" si="12"/>
        <v>2021.2438870485107</v>
      </c>
      <c r="S89" s="4">
        <f t="shared" si="12"/>
        <v>2081.8812036599661</v>
      </c>
      <c r="T89" s="4">
        <f t="shared" si="12"/>
        <v>2144.3376397697652</v>
      </c>
      <c r="U89" s="50">
        <f t="shared" si="12"/>
        <v>2208.6677689628582</v>
      </c>
      <c r="V89" s="3"/>
      <c r="W89" s="2"/>
    </row>
    <row r="90" spans="2:23" ht="16.5" thickBot="1" x14ac:dyDescent="0.3">
      <c r="B90" s="36"/>
      <c r="C90" s="155"/>
      <c r="D90" s="204"/>
      <c r="E90" s="48"/>
      <c r="F90" s="34" t="s">
        <v>4</v>
      </c>
      <c r="G90" s="33" t="s">
        <v>5</v>
      </c>
      <c r="H90" s="174">
        <f>H85/2</f>
        <v>1405.6030625000001</v>
      </c>
      <c r="I90" s="32">
        <f>H90*1.03</f>
        <v>1447.7711543750002</v>
      </c>
      <c r="J90" s="32">
        <f t="shared" si="12"/>
        <v>1491.2042890062503</v>
      </c>
      <c r="K90" s="32">
        <f t="shared" si="12"/>
        <v>1535.9404176764378</v>
      </c>
      <c r="L90" s="32">
        <f t="shared" si="12"/>
        <v>1582.0186302067311</v>
      </c>
      <c r="M90" s="32">
        <f t="shared" si="12"/>
        <v>1629.479189112933</v>
      </c>
      <c r="N90" s="32">
        <f t="shared" si="12"/>
        <v>1678.3635647863209</v>
      </c>
      <c r="O90" s="32">
        <f t="shared" si="12"/>
        <v>1728.7144717299107</v>
      </c>
      <c r="P90" s="32">
        <f t="shared" si="12"/>
        <v>1780.575905881808</v>
      </c>
      <c r="Q90" s="32">
        <f t="shared" si="12"/>
        <v>1833.9931830582623</v>
      </c>
      <c r="R90" s="32">
        <f t="shared" si="12"/>
        <v>1889.0129785500103</v>
      </c>
      <c r="S90" s="32">
        <f t="shared" si="12"/>
        <v>1945.6833679065107</v>
      </c>
      <c r="T90" s="32">
        <f t="shared" si="12"/>
        <v>2004.0538689437062</v>
      </c>
      <c r="U90" s="57">
        <f t="shared" si="12"/>
        <v>2064.1754850120174</v>
      </c>
      <c r="V90" s="3"/>
      <c r="W90" s="2"/>
    </row>
    <row r="91" spans="2:23" ht="15.75" thickBot="1" x14ac:dyDescent="0.3">
      <c r="B91" s="127"/>
      <c r="C91" s="158"/>
      <c r="D91" s="115"/>
      <c r="E91" s="115"/>
      <c r="F91" s="116"/>
      <c r="G91" s="117"/>
      <c r="H91" s="119"/>
      <c r="I91" s="119"/>
      <c r="J91" s="119"/>
      <c r="K91" s="119"/>
      <c r="L91" s="119"/>
      <c r="M91" s="119"/>
      <c r="N91" s="119"/>
      <c r="O91" s="119"/>
      <c r="P91" s="119"/>
      <c r="Q91" s="119"/>
      <c r="R91" s="119"/>
      <c r="S91" s="119"/>
      <c r="T91" s="119"/>
      <c r="U91" s="120"/>
      <c r="V91" s="3"/>
      <c r="W91" s="2"/>
    </row>
    <row r="92" spans="2:23" ht="18" x14ac:dyDescent="0.25">
      <c r="B92" s="14"/>
      <c r="C92" s="154"/>
      <c r="D92" s="203"/>
      <c r="E92" s="7"/>
      <c r="F92" s="59" t="s">
        <v>8</v>
      </c>
      <c r="G92" s="24">
        <v>0.15</v>
      </c>
      <c r="H92" s="23">
        <f>H93*1.15</f>
        <v>3780.0102489160004</v>
      </c>
      <c r="I92" s="23">
        <f>H92*1.03</f>
        <v>3893.4105563834805</v>
      </c>
      <c r="J92" s="23">
        <f t="shared" ref="J92:U95" si="13">I92*1.03</f>
        <v>4010.2128730749851</v>
      </c>
      <c r="K92" s="23">
        <f t="shared" si="13"/>
        <v>4130.5192592672347</v>
      </c>
      <c r="L92" s="23">
        <f t="shared" si="13"/>
        <v>4254.4348370452517</v>
      </c>
      <c r="M92" s="23">
        <f t="shared" si="13"/>
        <v>4382.0678821566098</v>
      </c>
      <c r="N92" s="23">
        <f t="shared" si="13"/>
        <v>4513.5299186213078</v>
      </c>
      <c r="O92" s="23">
        <f t="shared" si="13"/>
        <v>4648.9358161799473</v>
      </c>
      <c r="P92" s="23">
        <f t="shared" si="13"/>
        <v>4788.4038906653459</v>
      </c>
      <c r="Q92" s="23">
        <f t="shared" si="13"/>
        <v>4932.0560073853067</v>
      </c>
      <c r="R92" s="23">
        <f t="shared" si="13"/>
        <v>5080.0176876068663</v>
      </c>
      <c r="S92" s="23">
        <f t="shared" si="13"/>
        <v>5232.4182182350723</v>
      </c>
      <c r="T92" s="23">
        <f t="shared" si="13"/>
        <v>5389.3907647821243</v>
      </c>
      <c r="U92" s="51">
        <f t="shared" si="13"/>
        <v>5551.072487725588</v>
      </c>
      <c r="V92" s="3"/>
      <c r="W92" s="2"/>
    </row>
    <row r="93" spans="2:23" x14ac:dyDescent="0.25">
      <c r="B93" s="14"/>
      <c r="C93" s="142"/>
      <c r="D93" s="196"/>
      <c r="E93" s="47"/>
      <c r="F93" s="6" t="s">
        <v>7</v>
      </c>
      <c r="G93" s="9">
        <v>0.1</v>
      </c>
      <c r="H93" s="4">
        <f>H94*1.1</f>
        <v>3286.9654338400005</v>
      </c>
      <c r="I93" s="4">
        <f>H93*1.03</f>
        <v>3385.5743968552006</v>
      </c>
      <c r="J93" s="4">
        <f t="shared" si="13"/>
        <v>3487.1416287608567</v>
      </c>
      <c r="K93" s="4">
        <f t="shared" si="13"/>
        <v>3591.7558776236824</v>
      </c>
      <c r="L93" s="4">
        <f t="shared" si="13"/>
        <v>3699.508553952393</v>
      </c>
      <c r="M93" s="4">
        <f t="shared" si="13"/>
        <v>3810.4938105709648</v>
      </c>
      <c r="N93" s="4">
        <f t="shared" si="13"/>
        <v>3924.8086248880936</v>
      </c>
      <c r="O93" s="4">
        <f t="shared" si="13"/>
        <v>4042.5528836347366</v>
      </c>
      <c r="P93" s="4">
        <f t="shared" si="13"/>
        <v>4163.829470143779</v>
      </c>
      <c r="Q93" s="4">
        <f t="shared" si="13"/>
        <v>4288.7443542480923</v>
      </c>
      <c r="R93" s="4">
        <f t="shared" si="13"/>
        <v>4417.4066848755356</v>
      </c>
      <c r="S93" s="4">
        <f t="shared" si="13"/>
        <v>4549.9288854218021</v>
      </c>
      <c r="T93" s="4">
        <f t="shared" si="13"/>
        <v>4686.4267519844561</v>
      </c>
      <c r="U93" s="50">
        <f t="shared" si="13"/>
        <v>4827.0195545439901</v>
      </c>
      <c r="V93" s="3"/>
      <c r="W93" s="2"/>
    </row>
    <row r="94" spans="2:23" ht="38.25" x14ac:dyDescent="0.25">
      <c r="B94" s="103">
        <v>14</v>
      </c>
      <c r="C94" s="18" t="s">
        <v>90</v>
      </c>
      <c r="D94" s="189" t="s">
        <v>48</v>
      </c>
      <c r="E94" s="12" t="s">
        <v>25</v>
      </c>
      <c r="F94" s="6" t="s">
        <v>6</v>
      </c>
      <c r="G94" s="9">
        <v>7.0000000000000007E-2</v>
      </c>
      <c r="H94" s="4">
        <f>H95*1.07</f>
        <v>2988.1503944000001</v>
      </c>
      <c r="I94" s="4">
        <f>H94*1.03</f>
        <v>3077.7949062320004</v>
      </c>
      <c r="J94" s="4">
        <f t="shared" si="13"/>
        <v>3170.1287534189605</v>
      </c>
      <c r="K94" s="4">
        <f t="shared" si="13"/>
        <v>3265.2326160215293</v>
      </c>
      <c r="L94" s="4">
        <f t="shared" si="13"/>
        <v>3363.1895945021752</v>
      </c>
      <c r="M94" s="4">
        <f t="shared" si="13"/>
        <v>3464.0852823372406</v>
      </c>
      <c r="N94" s="4">
        <f t="shared" si="13"/>
        <v>3568.0078408073578</v>
      </c>
      <c r="O94" s="4">
        <f t="shared" si="13"/>
        <v>3675.0480760315786</v>
      </c>
      <c r="P94" s="4">
        <f t="shared" si="13"/>
        <v>3785.2995183125258</v>
      </c>
      <c r="Q94" s="4">
        <f t="shared" si="13"/>
        <v>3898.8585038619017</v>
      </c>
      <c r="R94" s="4">
        <f t="shared" si="13"/>
        <v>4015.8242589777587</v>
      </c>
      <c r="S94" s="4">
        <f t="shared" si="13"/>
        <v>4136.2989867470915</v>
      </c>
      <c r="T94" s="4">
        <f t="shared" si="13"/>
        <v>4260.3879563495047</v>
      </c>
      <c r="U94" s="50">
        <f t="shared" si="13"/>
        <v>4388.1995950399896</v>
      </c>
      <c r="V94" s="3"/>
      <c r="W94" s="2"/>
    </row>
    <row r="95" spans="2:23" ht="16.5" thickBot="1" x14ac:dyDescent="0.3">
      <c r="B95" s="36"/>
      <c r="C95" s="155"/>
      <c r="D95" s="204"/>
      <c r="E95" s="48"/>
      <c r="F95" s="34" t="s">
        <v>4</v>
      </c>
      <c r="G95" s="33" t="s">
        <v>5</v>
      </c>
      <c r="H95" s="174">
        <f>2260*1.235692</f>
        <v>2792.66392</v>
      </c>
      <c r="I95" s="32">
        <f>H95*1.03</f>
        <v>2876.4438375999998</v>
      </c>
      <c r="J95" s="32">
        <f t="shared" si="13"/>
        <v>2962.7371527279997</v>
      </c>
      <c r="K95" s="32">
        <f t="shared" si="13"/>
        <v>3051.6192673098399</v>
      </c>
      <c r="L95" s="32">
        <f t="shared" si="13"/>
        <v>3143.1678453291352</v>
      </c>
      <c r="M95" s="32">
        <f t="shared" si="13"/>
        <v>3237.4628806890091</v>
      </c>
      <c r="N95" s="32">
        <f t="shared" si="13"/>
        <v>3334.5867671096794</v>
      </c>
      <c r="O95" s="32">
        <f t="shared" si="13"/>
        <v>3434.62437012297</v>
      </c>
      <c r="P95" s="32">
        <f t="shared" si="13"/>
        <v>3537.6631012266594</v>
      </c>
      <c r="Q95" s="32">
        <f t="shared" si="13"/>
        <v>3643.7929942634591</v>
      </c>
      <c r="R95" s="32">
        <f t="shared" si="13"/>
        <v>3753.1067840913629</v>
      </c>
      <c r="S95" s="32">
        <f t="shared" si="13"/>
        <v>3865.699987614104</v>
      </c>
      <c r="T95" s="32">
        <f t="shared" si="13"/>
        <v>3981.6709872425272</v>
      </c>
      <c r="U95" s="57">
        <f t="shared" si="13"/>
        <v>4101.1211168598029</v>
      </c>
      <c r="V95" s="3"/>
      <c r="W95" s="2"/>
    </row>
    <row r="96" spans="2:23" ht="16.5" thickBot="1" x14ac:dyDescent="0.3">
      <c r="B96" s="168"/>
      <c r="C96" s="169"/>
      <c r="D96" s="170"/>
      <c r="E96" s="106"/>
      <c r="F96" s="107"/>
      <c r="G96" s="108"/>
      <c r="H96" s="171"/>
      <c r="I96" s="109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3"/>
      <c r="W96" s="2"/>
    </row>
    <row r="97" spans="2:23" ht="95.25" x14ac:dyDescent="0.25">
      <c r="B97" s="62" t="s">
        <v>69</v>
      </c>
      <c r="C97" s="146" t="s">
        <v>22</v>
      </c>
      <c r="D97" s="64" t="s">
        <v>23</v>
      </c>
      <c r="E97" s="65" t="s">
        <v>24</v>
      </c>
      <c r="F97" s="66" t="s">
        <v>46</v>
      </c>
      <c r="G97" s="67" t="s">
        <v>21</v>
      </c>
      <c r="H97" s="92" t="s">
        <v>47</v>
      </c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9"/>
      <c r="V97" s="3"/>
      <c r="W97" s="2"/>
    </row>
    <row r="98" spans="2:23" ht="15.75" x14ac:dyDescent="0.25">
      <c r="B98" s="70"/>
      <c r="C98" s="147" t="s">
        <v>11</v>
      </c>
      <c r="D98" s="72"/>
      <c r="E98" s="73"/>
      <c r="F98" s="74"/>
      <c r="G98" s="75"/>
      <c r="H98" s="76" t="s">
        <v>20</v>
      </c>
      <c r="I98" s="76" t="s">
        <v>19</v>
      </c>
      <c r="J98" s="76" t="s">
        <v>18</v>
      </c>
      <c r="K98" s="76" t="s">
        <v>3</v>
      </c>
      <c r="L98" s="76" t="s">
        <v>1</v>
      </c>
      <c r="M98" s="76" t="s">
        <v>17</v>
      </c>
      <c r="N98" s="76" t="s">
        <v>0</v>
      </c>
      <c r="O98" s="76" t="s">
        <v>16</v>
      </c>
      <c r="P98" s="76" t="s">
        <v>4</v>
      </c>
      <c r="Q98" s="76" t="s">
        <v>15</v>
      </c>
      <c r="R98" s="76" t="s">
        <v>14</v>
      </c>
      <c r="S98" s="76" t="s">
        <v>13</v>
      </c>
      <c r="T98" s="76" t="s">
        <v>2</v>
      </c>
      <c r="U98" s="77" t="s">
        <v>12</v>
      </c>
      <c r="V98" s="3"/>
      <c r="W98" s="2"/>
    </row>
    <row r="99" spans="2:23" x14ac:dyDescent="0.25">
      <c r="B99" s="70"/>
      <c r="C99" s="147"/>
      <c r="D99" s="72"/>
      <c r="E99" s="73"/>
      <c r="F99" s="74"/>
      <c r="G99" s="78" t="s">
        <v>10</v>
      </c>
      <c r="H99" s="79" t="s">
        <v>9</v>
      </c>
      <c r="I99" s="79" t="s">
        <v>9</v>
      </c>
      <c r="J99" s="79" t="s">
        <v>9</v>
      </c>
      <c r="K99" s="79" t="s">
        <v>9</v>
      </c>
      <c r="L99" s="79" t="s">
        <v>9</v>
      </c>
      <c r="M99" s="79" t="s">
        <v>9</v>
      </c>
      <c r="N99" s="79" t="s">
        <v>9</v>
      </c>
      <c r="O99" s="79" t="s">
        <v>9</v>
      </c>
      <c r="P99" s="79" t="s">
        <v>9</v>
      </c>
      <c r="Q99" s="79" t="s">
        <v>9</v>
      </c>
      <c r="R99" s="79" t="s">
        <v>9</v>
      </c>
      <c r="S99" s="79" t="s">
        <v>9</v>
      </c>
      <c r="T99" s="79" t="s">
        <v>9</v>
      </c>
      <c r="U99" s="80" t="s">
        <v>9</v>
      </c>
      <c r="V99" s="3"/>
      <c r="W99" s="2"/>
    </row>
    <row r="100" spans="2:23" ht="18" x14ac:dyDescent="0.25">
      <c r="B100" s="129"/>
      <c r="C100" s="148"/>
      <c r="D100" s="98"/>
      <c r="E100" s="99"/>
      <c r="F100" s="100"/>
      <c r="G100" s="101"/>
      <c r="H100" s="81" t="s">
        <v>5</v>
      </c>
      <c r="I100" s="81" t="s">
        <v>32</v>
      </c>
      <c r="J100" s="81" t="s">
        <v>33</v>
      </c>
      <c r="K100" s="81" t="s">
        <v>34</v>
      </c>
      <c r="L100" s="81" t="s">
        <v>35</v>
      </c>
      <c r="M100" s="81" t="s">
        <v>36</v>
      </c>
      <c r="N100" s="81" t="s">
        <v>37</v>
      </c>
      <c r="O100" s="81" t="s">
        <v>38</v>
      </c>
      <c r="P100" s="81" t="s">
        <v>39</v>
      </c>
      <c r="Q100" s="81" t="s">
        <v>40</v>
      </c>
      <c r="R100" s="81" t="s">
        <v>41</v>
      </c>
      <c r="S100" s="81" t="s">
        <v>42</v>
      </c>
      <c r="T100" s="82" t="s">
        <v>43</v>
      </c>
      <c r="U100" s="83" t="s">
        <v>44</v>
      </c>
      <c r="V100" s="3"/>
      <c r="W100" s="2"/>
    </row>
    <row r="101" spans="2:23" ht="18" x14ac:dyDescent="0.25">
      <c r="B101" s="134"/>
      <c r="C101" s="154"/>
      <c r="D101" s="203"/>
      <c r="E101" s="7"/>
      <c r="F101" s="59" t="s">
        <v>8</v>
      </c>
      <c r="G101" s="24">
        <v>0.15</v>
      </c>
      <c r="H101" s="23">
        <f>H102*1.15</f>
        <v>3746.5588307840007</v>
      </c>
      <c r="I101" s="23">
        <f>H101*1.03</f>
        <v>3858.9555957075208</v>
      </c>
      <c r="J101" s="23">
        <f t="shared" ref="J101:U104" si="14">I101*1.03</f>
        <v>3974.7242635787466</v>
      </c>
      <c r="K101" s="23">
        <f t="shared" si="14"/>
        <v>4093.965991486109</v>
      </c>
      <c r="L101" s="23">
        <f t="shared" si="14"/>
        <v>4216.7849712306925</v>
      </c>
      <c r="M101" s="23">
        <f t="shared" si="14"/>
        <v>4343.2885203676133</v>
      </c>
      <c r="N101" s="23">
        <f t="shared" si="14"/>
        <v>4473.5871759786414</v>
      </c>
      <c r="O101" s="23">
        <f t="shared" si="14"/>
        <v>4607.7947912580012</v>
      </c>
      <c r="P101" s="23">
        <f t="shared" si="14"/>
        <v>4746.0286349957414</v>
      </c>
      <c r="Q101" s="23">
        <f t="shared" si="14"/>
        <v>4888.4094940456134</v>
      </c>
      <c r="R101" s="23">
        <f t="shared" si="14"/>
        <v>5035.0617788669815</v>
      </c>
      <c r="S101" s="23">
        <f t="shared" si="14"/>
        <v>5186.1136322329912</v>
      </c>
      <c r="T101" s="23">
        <f t="shared" si="14"/>
        <v>5341.697041199981</v>
      </c>
      <c r="U101" s="51">
        <f t="shared" si="14"/>
        <v>5501.9479524359804</v>
      </c>
      <c r="V101" s="3"/>
      <c r="W101" s="2"/>
    </row>
    <row r="102" spans="2:23" x14ac:dyDescent="0.25">
      <c r="B102" s="14"/>
      <c r="C102" s="159"/>
      <c r="D102" s="196"/>
      <c r="E102" s="47"/>
      <c r="F102" s="6" t="s">
        <v>7</v>
      </c>
      <c r="G102" s="9">
        <v>0.1</v>
      </c>
      <c r="H102" s="4">
        <f>H103*1.1</f>
        <v>3257.8772441600008</v>
      </c>
      <c r="I102" s="4">
        <f>H102*1.03</f>
        <v>3355.6135614848008</v>
      </c>
      <c r="J102" s="4">
        <f t="shared" si="14"/>
        <v>3456.2819683293451</v>
      </c>
      <c r="K102" s="4">
        <f t="shared" si="14"/>
        <v>3559.9704273792254</v>
      </c>
      <c r="L102" s="4">
        <f t="shared" si="14"/>
        <v>3666.769540200602</v>
      </c>
      <c r="M102" s="4">
        <f t="shared" si="14"/>
        <v>3776.77262640662</v>
      </c>
      <c r="N102" s="4">
        <f t="shared" si="14"/>
        <v>3890.0758051988187</v>
      </c>
      <c r="O102" s="4">
        <f t="shared" si="14"/>
        <v>4006.7780793547831</v>
      </c>
      <c r="P102" s="4">
        <f t="shared" si="14"/>
        <v>4126.9814217354269</v>
      </c>
      <c r="Q102" s="4">
        <f t="shared" si="14"/>
        <v>4250.7908643874898</v>
      </c>
      <c r="R102" s="4">
        <f t="shared" si="14"/>
        <v>4378.3145903191144</v>
      </c>
      <c r="S102" s="4">
        <f t="shared" si="14"/>
        <v>4509.6640280286883</v>
      </c>
      <c r="T102" s="4">
        <f t="shared" si="14"/>
        <v>4644.9539488695491</v>
      </c>
      <c r="U102" s="50">
        <f t="shared" si="14"/>
        <v>4784.302567335636</v>
      </c>
      <c r="V102" s="3"/>
      <c r="W102" s="2"/>
    </row>
    <row r="103" spans="2:23" ht="76.5" x14ac:dyDescent="0.25">
      <c r="B103" s="103">
        <v>13</v>
      </c>
      <c r="C103" s="43" t="s">
        <v>91</v>
      </c>
      <c r="D103" s="189" t="s">
        <v>48</v>
      </c>
      <c r="E103" s="12" t="s">
        <v>25</v>
      </c>
      <c r="F103" s="6" t="s">
        <v>6</v>
      </c>
      <c r="G103" s="9">
        <v>7.0000000000000007E-2</v>
      </c>
      <c r="H103" s="4">
        <f>H104*1.07</f>
        <v>2961.7065856000004</v>
      </c>
      <c r="I103" s="4">
        <f>H103*1.03</f>
        <v>3050.5577831680007</v>
      </c>
      <c r="J103" s="4">
        <f t="shared" si="14"/>
        <v>3142.0745166630409</v>
      </c>
      <c r="K103" s="4">
        <f t="shared" si="14"/>
        <v>3236.336752162932</v>
      </c>
      <c r="L103" s="4">
        <f t="shared" si="14"/>
        <v>3333.4268547278202</v>
      </c>
      <c r="M103" s="4">
        <f t="shared" si="14"/>
        <v>3433.4296603696548</v>
      </c>
      <c r="N103" s="4">
        <f t="shared" si="14"/>
        <v>3536.4325501807443</v>
      </c>
      <c r="O103" s="4">
        <f t="shared" si="14"/>
        <v>3642.5255266861668</v>
      </c>
      <c r="P103" s="4">
        <f t="shared" si="14"/>
        <v>3751.8012924867521</v>
      </c>
      <c r="Q103" s="4">
        <f t="shared" si="14"/>
        <v>3864.3553312613549</v>
      </c>
      <c r="R103" s="4">
        <f t="shared" si="14"/>
        <v>3980.2859911991955</v>
      </c>
      <c r="S103" s="4">
        <f t="shared" si="14"/>
        <v>4099.6945709351712</v>
      </c>
      <c r="T103" s="4">
        <f t="shared" si="14"/>
        <v>4222.6854080632265</v>
      </c>
      <c r="U103" s="50">
        <f t="shared" si="14"/>
        <v>4349.3659703051235</v>
      </c>
      <c r="V103" s="3"/>
      <c r="W103" s="2"/>
    </row>
    <row r="104" spans="2:23" ht="16.5" thickBot="1" x14ac:dyDescent="0.3">
      <c r="B104" s="36"/>
      <c r="C104" s="155"/>
      <c r="D104" s="204"/>
      <c r="E104" s="48"/>
      <c r="F104" s="34" t="s">
        <v>4</v>
      </c>
      <c r="G104" s="33" t="s">
        <v>5</v>
      </c>
      <c r="H104" s="182">
        <f>2240*1.235692</f>
        <v>2767.9500800000001</v>
      </c>
      <c r="I104" s="32">
        <f>H104*1.03</f>
        <v>2850.9885824000003</v>
      </c>
      <c r="J104" s="32">
        <f t="shared" si="14"/>
        <v>2936.5182398720003</v>
      </c>
      <c r="K104" s="32">
        <f t="shared" si="14"/>
        <v>3024.6137870681605</v>
      </c>
      <c r="L104" s="32">
        <f t="shared" si="14"/>
        <v>3115.3522006802054</v>
      </c>
      <c r="M104" s="32">
        <f t="shared" si="14"/>
        <v>3208.8127667006115</v>
      </c>
      <c r="N104" s="32">
        <f t="shared" si="14"/>
        <v>3305.0771497016299</v>
      </c>
      <c r="O104" s="32">
        <f t="shared" si="14"/>
        <v>3404.2294641926787</v>
      </c>
      <c r="P104" s="32">
        <f t="shared" si="14"/>
        <v>3506.3563481184592</v>
      </c>
      <c r="Q104" s="32">
        <f t="shared" si="14"/>
        <v>3611.5470385620129</v>
      </c>
      <c r="R104" s="32">
        <f t="shared" si="14"/>
        <v>3719.8934497188734</v>
      </c>
      <c r="S104" s="32">
        <f t="shared" si="14"/>
        <v>3831.4902532104397</v>
      </c>
      <c r="T104" s="32">
        <f t="shared" si="14"/>
        <v>3946.4349608067532</v>
      </c>
      <c r="U104" s="57">
        <f t="shared" si="14"/>
        <v>4064.8280096309559</v>
      </c>
      <c r="V104" s="3"/>
      <c r="W104" s="2"/>
    </row>
    <row r="105" spans="2:23" ht="15.75" thickBot="1" x14ac:dyDescent="0.3">
      <c r="B105" s="127"/>
      <c r="C105" s="158"/>
      <c r="D105" s="115"/>
      <c r="E105" s="115"/>
      <c r="F105" s="116"/>
      <c r="G105" s="117"/>
      <c r="H105" s="119"/>
      <c r="I105" s="119"/>
      <c r="J105" s="119"/>
      <c r="K105" s="119"/>
      <c r="L105" s="119"/>
      <c r="M105" s="119"/>
      <c r="N105" s="119"/>
      <c r="O105" s="119"/>
      <c r="P105" s="119"/>
      <c r="Q105" s="119"/>
      <c r="R105" s="119"/>
      <c r="S105" s="119"/>
      <c r="T105" s="119"/>
      <c r="U105" s="120"/>
      <c r="V105" s="3"/>
      <c r="W105" s="2"/>
    </row>
    <row r="106" spans="2:23" ht="18" x14ac:dyDescent="0.25">
      <c r="B106" s="14"/>
      <c r="C106" s="154"/>
      <c r="D106" s="208"/>
      <c r="E106" s="7"/>
      <c r="F106" s="59" t="s">
        <v>8</v>
      </c>
      <c r="G106" s="24">
        <v>0.1</v>
      </c>
      <c r="H106" s="23">
        <f>H107*1.1</f>
        <v>2774.7369576700407</v>
      </c>
      <c r="I106" s="23">
        <f>H106*1.03</f>
        <v>2857.9790664001421</v>
      </c>
      <c r="J106" s="23">
        <f t="shared" ref="J106:U109" si="15">I106*1.03</f>
        <v>2943.7184383921463</v>
      </c>
      <c r="K106" s="23">
        <f t="shared" si="15"/>
        <v>3032.0299915439109</v>
      </c>
      <c r="L106" s="23">
        <f t="shared" si="15"/>
        <v>3122.9908912902283</v>
      </c>
      <c r="M106" s="23">
        <f t="shared" si="15"/>
        <v>3216.6806180289354</v>
      </c>
      <c r="N106" s="23">
        <f t="shared" si="15"/>
        <v>3313.1810365698034</v>
      </c>
      <c r="O106" s="23">
        <f t="shared" si="15"/>
        <v>3412.5764676668978</v>
      </c>
      <c r="P106" s="23">
        <f t="shared" si="15"/>
        <v>3514.9537616969046</v>
      </c>
      <c r="Q106" s="23">
        <f t="shared" si="15"/>
        <v>3620.4023745478116</v>
      </c>
      <c r="R106" s="23">
        <f t="shared" si="15"/>
        <v>3729.0144457842462</v>
      </c>
      <c r="S106" s="23">
        <f t="shared" si="15"/>
        <v>3840.8848791577739</v>
      </c>
      <c r="T106" s="23">
        <f t="shared" si="15"/>
        <v>3956.1114255325074</v>
      </c>
      <c r="U106" s="51">
        <f t="shared" si="15"/>
        <v>4074.7947682984827</v>
      </c>
      <c r="V106" s="3"/>
      <c r="W106" s="2"/>
    </row>
    <row r="107" spans="2:23" x14ac:dyDescent="0.25">
      <c r="B107" s="14"/>
      <c r="C107" s="142"/>
      <c r="D107" s="209"/>
      <c r="E107" s="47"/>
      <c r="F107" s="6" t="s">
        <v>7</v>
      </c>
      <c r="G107" s="9">
        <v>7.0000000000000007E-2</v>
      </c>
      <c r="H107" s="4">
        <f>H108*1.07</f>
        <v>2522.4881433364003</v>
      </c>
      <c r="I107" s="4">
        <f>H107*1.03</f>
        <v>2598.1627876364923</v>
      </c>
      <c r="J107" s="4">
        <f t="shared" si="15"/>
        <v>2676.1076712655872</v>
      </c>
      <c r="K107" s="4">
        <f t="shared" si="15"/>
        <v>2756.3909014035548</v>
      </c>
      <c r="L107" s="4">
        <f t="shared" si="15"/>
        <v>2839.0826284456616</v>
      </c>
      <c r="M107" s="4">
        <f t="shared" si="15"/>
        <v>2924.2551072990314</v>
      </c>
      <c r="N107" s="4">
        <f t="shared" si="15"/>
        <v>3011.9827605180026</v>
      </c>
      <c r="O107" s="4">
        <f t="shared" si="15"/>
        <v>3102.3422433335427</v>
      </c>
      <c r="P107" s="4">
        <f t="shared" si="15"/>
        <v>3195.4125106335491</v>
      </c>
      <c r="Q107" s="4">
        <f t="shared" si="15"/>
        <v>3291.2748859525555</v>
      </c>
      <c r="R107" s="4">
        <f t="shared" si="15"/>
        <v>3390.0131325311322</v>
      </c>
      <c r="S107" s="4">
        <f t="shared" si="15"/>
        <v>3491.7135265070665</v>
      </c>
      <c r="T107" s="4">
        <f t="shared" si="15"/>
        <v>3596.4649323022786</v>
      </c>
      <c r="U107" s="50">
        <f t="shared" si="15"/>
        <v>3704.3588802713471</v>
      </c>
      <c r="V107" s="3"/>
      <c r="W107" s="2"/>
    </row>
    <row r="108" spans="2:23" ht="21.75" x14ac:dyDescent="0.25">
      <c r="B108" s="103">
        <v>12</v>
      </c>
      <c r="C108" s="18" t="s">
        <v>51</v>
      </c>
      <c r="D108" s="210" t="s">
        <v>52</v>
      </c>
      <c r="E108" s="12" t="s">
        <v>25</v>
      </c>
      <c r="F108" s="6" t="s">
        <v>6</v>
      </c>
      <c r="G108" s="9">
        <v>7.0000000000000007E-2</v>
      </c>
      <c r="H108" s="4">
        <f>H109*1.07</f>
        <v>2357.4655545200003</v>
      </c>
      <c r="I108" s="4">
        <f>H108*1.03</f>
        <v>2428.1895211556002</v>
      </c>
      <c r="J108" s="4">
        <f t="shared" si="15"/>
        <v>2501.0352067902681</v>
      </c>
      <c r="K108" s="4">
        <f t="shared" si="15"/>
        <v>2576.0662629939761</v>
      </c>
      <c r="L108" s="4">
        <f t="shared" si="15"/>
        <v>2653.3482508837956</v>
      </c>
      <c r="M108" s="4">
        <f t="shared" si="15"/>
        <v>2732.9486984103096</v>
      </c>
      <c r="N108" s="4">
        <f t="shared" si="15"/>
        <v>2814.9371593626188</v>
      </c>
      <c r="O108" s="4">
        <f t="shared" si="15"/>
        <v>2899.3852741434976</v>
      </c>
      <c r="P108" s="4">
        <f t="shared" si="15"/>
        <v>2986.3668323678025</v>
      </c>
      <c r="Q108" s="4">
        <f t="shared" si="15"/>
        <v>3075.9578373388367</v>
      </c>
      <c r="R108" s="4">
        <f t="shared" si="15"/>
        <v>3168.2365724590018</v>
      </c>
      <c r="S108" s="4">
        <f t="shared" si="15"/>
        <v>3263.2836696327718</v>
      </c>
      <c r="T108" s="4">
        <f t="shared" si="15"/>
        <v>3361.1821797217549</v>
      </c>
      <c r="U108" s="50">
        <f t="shared" si="15"/>
        <v>3462.0176451134075</v>
      </c>
      <c r="V108" s="3"/>
      <c r="W108" s="2"/>
    </row>
    <row r="109" spans="2:23" ht="16.5" thickBot="1" x14ac:dyDescent="0.3">
      <c r="B109" s="36"/>
      <c r="C109" s="155"/>
      <c r="D109" s="211"/>
      <c r="E109" s="48"/>
      <c r="F109" s="34" t="s">
        <v>4</v>
      </c>
      <c r="G109" s="33" t="s">
        <v>5</v>
      </c>
      <c r="H109" s="183">
        <f>1783*1.235692</f>
        <v>2203.238836</v>
      </c>
      <c r="I109" s="32">
        <f>H109*1.03</f>
        <v>2269.3360010800002</v>
      </c>
      <c r="J109" s="32">
        <f t="shared" si="15"/>
        <v>2337.4160811124002</v>
      </c>
      <c r="K109" s="32">
        <f t="shared" si="15"/>
        <v>2407.5385635457724</v>
      </c>
      <c r="L109" s="32">
        <f t="shared" si="15"/>
        <v>2479.7647204521454</v>
      </c>
      <c r="M109" s="32">
        <f t="shared" si="15"/>
        <v>2554.1576620657097</v>
      </c>
      <c r="N109" s="32">
        <f t="shared" si="15"/>
        <v>2630.7823919276811</v>
      </c>
      <c r="O109" s="32">
        <f t="shared" si="15"/>
        <v>2709.7058636855118</v>
      </c>
      <c r="P109" s="32">
        <f t="shared" si="15"/>
        <v>2790.9970395960772</v>
      </c>
      <c r="Q109" s="32">
        <f t="shared" si="15"/>
        <v>2874.7269507839596</v>
      </c>
      <c r="R109" s="32">
        <f t="shared" si="15"/>
        <v>2960.9687593074786</v>
      </c>
      <c r="S109" s="32">
        <f t="shared" si="15"/>
        <v>3049.797822086703</v>
      </c>
      <c r="T109" s="32">
        <f t="shared" si="15"/>
        <v>3141.2917567493041</v>
      </c>
      <c r="U109" s="57">
        <f t="shared" si="15"/>
        <v>3235.5305094517835</v>
      </c>
      <c r="V109" s="3"/>
      <c r="W109" s="2"/>
    </row>
    <row r="110" spans="2:23" ht="15.75" thickBot="1" x14ac:dyDescent="0.3">
      <c r="B110" s="127"/>
      <c r="C110" s="158"/>
      <c r="D110" s="115"/>
      <c r="E110" s="115"/>
      <c r="F110" s="116"/>
      <c r="G110" s="117"/>
      <c r="H110" s="119"/>
      <c r="I110" s="119"/>
      <c r="J110" s="119"/>
      <c r="K110" s="119"/>
      <c r="L110" s="119"/>
      <c r="M110" s="119"/>
      <c r="N110" s="119"/>
      <c r="O110" s="119"/>
      <c r="P110" s="119"/>
      <c r="Q110" s="119"/>
      <c r="R110" s="119"/>
      <c r="S110" s="119"/>
      <c r="T110" s="119"/>
      <c r="U110" s="120"/>
      <c r="V110" s="3"/>
      <c r="W110" s="2"/>
    </row>
    <row r="111" spans="2:23" ht="18" x14ac:dyDescent="0.25">
      <c r="B111" s="14"/>
      <c r="C111" s="154"/>
      <c r="D111" s="226"/>
      <c r="E111" s="7"/>
      <c r="F111" s="59" t="s">
        <v>31</v>
      </c>
      <c r="G111" s="24">
        <v>7.0000000000000007E-2</v>
      </c>
      <c r="H111" s="23">
        <f>H112*1.07</f>
        <v>2555.033453133</v>
      </c>
      <c r="I111" s="23">
        <f>H111*1.03</f>
        <v>2631.68445672699</v>
      </c>
      <c r="J111" s="23">
        <f t="shared" ref="J111:J115" si="16">I111*1.03</f>
        <v>2710.6349904287999</v>
      </c>
      <c r="K111" s="23">
        <f t="shared" ref="K111:K115" si="17">J111*1.03</f>
        <v>2791.9540401416639</v>
      </c>
      <c r="L111" s="23">
        <f t="shared" ref="L111:L115" si="18">K111*1.03</f>
        <v>2875.7126613459141</v>
      </c>
      <c r="M111" s="23">
        <f t="shared" ref="M111:M115" si="19">L111*1.03</f>
        <v>2961.9840411862915</v>
      </c>
      <c r="N111" s="23">
        <f t="shared" ref="N111:N115" si="20">M111*1.03</f>
        <v>3050.8435624218805</v>
      </c>
      <c r="O111" s="23">
        <f t="shared" ref="O111:O115" si="21">N111*1.03</f>
        <v>3142.368869294537</v>
      </c>
      <c r="P111" s="23">
        <f t="shared" ref="P111:P115" si="22">O111*1.03</f>
        <v>3236.6399353733732</v>
      </c>
      <c r="Q111" s="23">
        <f t="shared" ref="Q111:Q115" si="23">P111*1.03</f>
        <v>3333.7391334345743</v>
      </c>
      <c r="R111" s="23">
        <f t="shared" ref="R111:R115" si="24">Q111*1.03</f>
        <v>3433.7513074376116</v>
      </c>
      <c r="S111" s="23">
        <f t="shared" ref="S111:S115" si="25">R111*1.03</f>
        <v>3536.76384666074</v>
      </c>
      <c r="T111" s="23">
        <f t="shared" ref="T111:T115" si="26">S111*1.03</f>
        <v>3642.8667620605625</v>
      </c>
      <c r="U111" s="51">
        <f t="shared" ref="U111:U115" si="27">T111*1.03</f>
        <v>3752.1527649223794</v>
      </c>
      <c r="V111" s="3"/>
      <c r="W111" s="2"/>
    </row>
    <row r="112" spans="2:23" x14ac:dyDescent="0.25">
      <c r="B112" s="14"/>
      <c r="C112" s="142"/>
      <c r="D112" s="223"/>
      <c r="E112" s="47"/>
      <c r="F112" s="6" t="s">
        <v>8</v>
      </c>
      <c r="G112" s="9">
        <v>7.0000000000000007E-2</v>
      </c>
      <c r="H112" s="4">
        <f>H114*1.07</f>
        <v>2387.8817319</v>
      </c>
      <c r="I112" s="4">
        <f>H112*1.03</f>
        <v>2459.5181838570002</v>
      </c>
      <c r="J112" s="4">
        <f t="shared" si="16"/>
        <v>2533.3037293727102</v>
      </c>
      <c r="K112" s="4">
        <f t="shared" si="17"/>
        <v>2609.3028412538915</v>
      </c>
      <c r="L112" s="4">
        <f t="shared" si="18"/>
        <v>2687.5819264915085</v>
      </c>
      <c r="M112" s="4">
        <f t="shared" si="19"/>
        <v>2768.2093842862537</v>
      </c>
      <c r="N112" s="4">
        <f t="shared" si="20"/>
        <v>2851.2556658148414</v>
      </c>
      <c r="O112" s="4">
        <f t="shared" si="21"/>
        <v>2936.7933357892866</v>
      </c>
      <c r="P112" s="4">
        <f t="shared" si="22"/>
        <v>3024.8971358629651</v>
      </c>
      <c r="Q112" s="4">
        <f t="shared" si="23"/>
        <v>3115.6440499388541</v>
      </c>
      <c r="R112" s="4">
        <f t="shared" si="24"/>
        <v>3209.1133714370199</v>
      </c>
      <c r="S112" s="4">
        <f t="shared" si="25"/>
        <v>3305.3867725801306</v>
      </c>
      <c r="T112" s="4">
        <f t="shared" si="26"/>
        <v>3404.5483757575348</v>
      </c>
      <c r="U112" s="50">
        <f t="shared" si="27"/>
        <v>3506.6848270302607</v>
      </c>
      <c r="V112" s="3"/>
      <c r="W112" s="2"/>
    </row>
    <row r="113" spans="2:23" ht="18" x14ac:dyDescent="0.25">
      <c r="B113" s="128">
        <v>11</v>
      </c>
      <c r="C113" s="43" t="s">
        <v>53</v>
      </c>
      <c r="D113" s="224" t="s">
        <v>26</v>
      </c>
      <c r="E113" s="12" t="s">
        <v>25</v>
      </c>
      <c r="F113" s="6" t="s">
        <v>7</v>
      </c>
      <c r="G113" s="9">
        <v>0.05</v>
      </c>
      <c r="H113" s="4">
        <f>H114*1.05</f>
        <v>2343.2484285</v>
      </c>
      <c r="I113" s="4">
        <f>H113*1.03</f>
        <v>2413.5458813549999</v>
      </c>
      <c r="J113" s="4">
        <f t="shared" si="16"/>
        <v>2485.95225779565</v>
      </c>
      <c r="K113" s="4">
        <f t="shared" si="17"/>
        <v>2560.5308255295195</v>
      </c>
      <c r="L113" s="4">
        <f t="shared" si="18"/>
        <v>2637.3467502954049</v>
      </c>
      <c r="M113" s="4">
        <f t="shared" si="19"/>
        <v>2716.4671528042672</v>
      </c>
      <c r="N113" s="4">
        <f t="shared" si="20"/>
        <v>2797.9611673883956</v>
      </c>
      <c r="O113" s="4">
        <f t="shared" si="21"/>
        <v>2881.9000024100474</v>
      </c>
      <c r="P113" s="4">
        <f t="shared" si="22"/>
        <v>2968.3570024823489</v>
      </c>
      <c r="Q113" s="4">
        <f t="shared" si="23"/>
        <v>3057.4077125568197</v>
      </c>
      <c r="R113" s="4">
        <f t="shared" si="24"/>
        <v>3149.1299439335244</v>
      </c>
      <c r="S113" s="4">
        <f t="shared" si="25"/>
        <v>3243.6038422515303</v>
      </c>
      <c r="T113" s="4">
        <f t="shared" si="26"/>
        <v>3340.9119575190762</v>
      </c>
      <c r="U113" s="50">
        <f t="shared" si="27"/>
        <v>3441.1393162446484</v>
      </c>
      <c r="V113" s="3"/>
      <c r="W113" s="2"/>
    </row>
    <row r="114" spans="2:23" ht="18" x14ac:dyDescent="0.25">
      <c r="B114" s="103"/>
      <c r="C114" s="43"/>
      <c r="D114" s="224"/>
      <c r="E114" s="12"/>
      <c r="F114" s="6" t="s">
        <v>6</v>
      </c>
      <c r="G114" s="9">
        <v>0.05</v>
      </c>
      <c r="H114" s="4">
        <f>H115*1.05</f>
        <v>2231.6651699999998</v>
      </c>
      <c r="I114" s="4">
        <f>H114*1.03</f>
        <v>2298.6151250999997</v>
      </c>
      <c r="J114" s="4">
        <f t="shared" si="16"/>
        <v>2367.5735788529996</v>
      </c>
      <c r="K114" s="4">
        <f t="shared" si="17"/>
        <v>2438.6007862185897</v>
      </c>
      <c r="L114" s="4">
        <f t="shared" si="18"/>
        <v>2511.7588098051474</v>
      </c>
      <c r="M114" s="4">
        <f t="shared" si="19"/>
        <v>2587.1115740993018</v>
      </c>
      <c r="N114" s="4">
        <f t="shared" si="20"/>
        <v>2664.7249213222808</v>
      </c>
      <c r="O114" s="4">
        <f t="shared" si="21"/>
        <v>2744.6666689619492</v>
      </c>
      <c r="P114" s="4">
        <f t="shared" si="22"/>
        <v>2827.0066690308076</v>
      </c>
      <c r="Q114" s="4">
        <f t="shared" si="23"/>
        <v>2911.8168691017318</v>
      </c>
      <c r="R114" s="4">
        <f t="shared" si="24"/>
        <v>2999.1713751747839</v>
      </c>
      <c r="S114" s="4">
        <f t="shared" si="25"/>
        <v>3089.1465164300275</v>
      </c>
      <c r="T114" s="4">
        <f t="shared" si="26"/>
        <v>3181.8209119229286</v>
      </c>
      <c r="U114" s="50">
        <f t="shared" si="27"/>
        <v>3277.2755392806166</v>
      </c>
      <c r="V114" s="3"/>
      <c r="W114" s="2"/>
    </row>
    <row r="115" spans="2:23" ht="16.5" thickBot="1" x14ac:dyDescent="0.3">
      <c r="B115" s="36"/>
      <c r="C115" s="155"/>
      <c r="D115" s="225"/>
      <c r="E115" s="48"/>
      <c r="F115" s="34" t="s">
        <v>4</v>
      </c>
      <c r="G115" s="33" t="s">
        <v>5</v>
      </c>
      <c r="H115" s="183">
        <f>1720*1.235695</f>
        <v>2125.3953999999999</v>
      </c>
      <c r="I115" s="32">
        <f>H115*1.03</f>
        <v>2189.1572619999997</v>
      </c>
      <c r="J115" s="32">
        <f t="shared" si="16"/>
        <v>2254.8319798599996</v>
      </c>
      <c r="K115" s="32">
        <f t="shared" si="17"/>
        <v>2322.4769392557996</v>
      </c>
      <c r="L115" s="32">
        <f t="shared" si="18"/>
        <v>2392.1512474334736</v>
      </c>
      <c r="M115" s="32">
        <f t="shared" si="19"/>
        <v>2463.9157848564778</v>
      </c>
      <c r="N115" s="32">
        <f t="shared" si="20"/>
        <v>2537.8332584021723</v>
      </c>
      <c r="O115" s="32">
        <f t="shared" si="21"/>
        <v>2613.9682561542377</v>
      </c>
      <c r="P115" s="32">
        <f t="shared" si="22"/>
        <v>2692.3873038388647</v>
      </c>
      <c r="Q115" s="32">
        <f t="shared" si="23"/>
        <v>2773.1589229540309</v>
      </c>
      <c r="R115" s="32">
        <f t="shared" si="24"/>
        <v>2856.3536906426521</v>
      </c>
      <c r="S115" s="32">
        <f t="shared" si="25"/>
        <v>2942.0443013619315</v>
      </c>
      <c r="T115" s="32">
        <f t="shared" si="26"/>
        <v>3030.3056304027896</v>
      </c>
      <c r="U115" s="57">
        <f t="shared" si="27"/>
        <v>3121.2147993148733</v>
      </c>
      <c r="V115" s="3"/>
      <c r="W115" s="2"/>
    </row>
    <row r="116" spans="2:23" ht="15.75" thickBot="1" x14ac:dyDescent="0.3">
      <c r="B116" s="127"/>
      <c r="C116" s="158"/>
      <c r="D116" s="115"/>
      <c r="E116" s="115"/>
      <c r="F116" s="116"/>
      <c r="G116" s="117"/>
      <c r="H116" s="119"/>
      <c r="I116" s="119"/>
      <c r="J116" s="119"/>
      <c r="K116" s="119"/>
      <c r="L116" s="119"/>
      <c r="M116" s="119"/>
      <c r="N116" s="119"/>
      <c r="O116" s="119"/>
      <c r="P116" s="119"/>
      <c r="Q116" s="119"/>
      <c r="R116" s="119"/>
      <c r="S116" s="119"/>
      <c r="T116" s="119"/>
      <c r="U116" s="120"/>
      <c r="V116" s="3"/>
      <c r="W116" s="2"/>
    </row>
    <row r="117" spans="2:23" ht="18" x14ac:dyDescent="0.25">
      <c r="B117" s="14"/>
      <c r="C117" s="154"/>
      <c r="D117" s="215"/>
      <c r="E117" s="7"/>
      <c r="F117" s="59" t="s">
        <v>8</v>
      </c>
      <c r="G117" s="24">
        <v>0.1</v>
      </c>
      <c r="H117" s="23">
        <f>H118*1.1</f>
        <v>2149.1442190926405</v>
      </c>
      <c r="I117" s="23">
        <f>H117*1.03</f>
        <v>2213.6185456654198</v>
      </c>
      <c r="J117" s="23">
        <f t="shared" ref="J117:U120" si="28">I117*1.03</f>
        <v>2280.0271020353825</v>
      </c>
      <c r="K117" s="23">
        <f t="shared" si="28"/>
        <v>2348.4279150964439</v>
      </c>
      <c r="L117" s="23">
        <f t="shared" si="28"/>
        <v>2418.8807525493371</v>
      </c>
      <c r="M117" s="23">
        <f t="shared" si="28"/>
        <v>2491.4471751258175</v>
      </c>
      <c r="N117" s="23">
        <f t="shared" si="28"/>
        <v>2566.1905903795919</v>
      </c>
      <c r="O117" s="23">
        <f t="shared" si="28"/>
        <v>2643.1763080909795</v>
      </c>
      <c r="P117" s="23">
        <f t="shared" si="28"/>
        <v>2722.4715973337088</v>
      </c>
      <c r="Q117" s="23">
        <f t="shared" si="28"/>
        <v>2804.1457452537202</v>
      </c>
      <c r="R117" s="23">
        <f t="shared" si="28"/>
        <v>2888.2701176113319</v>
      </c>
      <c r="S117" s="23">
        <f t="shared" si="28"/>
        <v>2974.9182211396719</v>
      </c>
      <c r="T117" s="23">
        <f t="shared" si="28"/>
        <v>3064.1657677738622</v>
      </c>
      <c r="U117" s="51">
        <f t="shared" si="28"/>
        <v>3156.090740807078</v>
      </c>
      <c r="V117" s="3"/>
      <c r="W117" s="2"/>
    </row>
    <row r="118" spans="2:23" x14ac:dyDescent="0.25">
      <c r="B118" s="14"/>
      <c r="C118" s="142"/>
      <c r="D118" s="216"/>
      <c r="E118" s="47"/>
      <c r="F118" s="6" t="s">
        <v>7</v>
      </c>
      <c r="G118" s="9">
        <v>7.0000000000000007E-2</v>
      </c>
      <c r="H118" s="4">
        <f>H119*1.07</f>
        <v>1953.7674719024001</v>
      </c>
      <c r="I118" s="4">
        <f>H118*1.03</f>
        <v>2012.3804960594721</v>
      </c>
      <c r="J118" s="4">
        <f t="shared" si="28"/>
        <v>2072.7519109412565</v>
      </c>
      <c r="K118" s="4">
        <f t="shared" si="28"/>
        <v>2134.9344682694941</v>
      </c>
      <c r="L118" s="4">
        <f t="shared" si="28"/>
        <v>2198.982502317579</v>
      </c>
      <c r="M118" s="4">
        <f t="shared" si="28"/>
        <v>2264.9519773871066</v>
      </c>
      <c r="N118" s="4">
        <f t="shared" si="28"/>
        <v>2332.9005367087198</v>
      </c>
      <c r="O118" s="4">
        <f t="shared" si="28"/>
        <v>2402.8875528099816</v>
      </c>
      <c r="P118" s="4">
        <f t="shared" si="28"/>
        <v>2474.9741793942812</v>
      </c>
      <c r="Q118" s="4">
        <f t="shared" si="28"/>
        <v>2549.2234047761099</v>
      </c>
      <c r="R118" s="4">
        <f t="shared" si="28"/>
        <v>2625.7001069193934</v>
      </c>
      <c r="S118" s="4">
        <f t="shared" si="28"/>
        <v>2704.4711101269754</v>
      </c>
      <c r="T118" s="4">
        <f t="shared" si="28"/>
        <v>2785.6052434307849</v>
      </c>
      <c r="U118" s="50">
        <f t="shared" si="28"/>
        <v>2869.1734007337086</v>
      </c>
      <c r="V118" s="3"/>
      <c r="W118" s="2"/>
    </row>
    <row r="119" spans="2:23" ht="25.5" x14ac:dyDescent="0.25">
      <c r="B119" s="103">
        <v>10</v>
      </c>
      <c r="C119" s="18" t="s">
        <v>84</v>
      </c>
      <c r="D119" s="217" t="s">
        <v>54</v>
      </c>
      <c r="E119" s="12" t="s">
        <v>25</v>
      </c>
      <c r="F119" s="6" t="s">
        <v>6</v>
      </c>
      <c r="G119" s="9">
        <v>7.0000000000000007E-2</v>
      </c>
      <c r="H119" s="4">
        <f>H120*1.07</f>
        <v>1825.9509083200001</v>
      </c>
      <c r="I119" s="4">
        <f>H119*1.03</f>
        <v>1880.7294355696001</v>
      </c>
      <c r="J119" s="4">
        <f t="shared" si="28"/>
        <v>1937.1513186366881</v>
      </c>
      <c r="K119" s="4">
        <f t="shared" si="28"/>
        <v>1995.2658581957887</v>
      </c>
      <c r="L119" s="4">
        <f t="shared" si="28"/>
        <v>2055.1238339416623</v>
      </c>
      <c r="M119" s="4">
        <f t="shared" si="28"/>
        <v>2116.7775489599121</v>
      </c>
      <c r="N119" s="4">
        <f t="shared" si="28"/>
        <v>2180.2808754287094</v>
      </c>
      <c r="O119" s="4">
        <f t="shared" si="28"/>
        <v>2245.6893016915706</v>
      </c>
      <c r="P119" s="4">
        <f t="shared" si="28"/>
        <v>2313.0599807423177</v>
      </c>
      <c r="Q119" s="4">
        <f t="shared" si="28"/>
        <v>2382.4517801645875</v>
      </c>
      <c r="R119" s="4">
        <f t="shared" si="28"/>
        <v>2453.9253335695253</v>
      </c>
      <c r="S119" s="4">
        <f t="shared" si="28"/>
        <v>2527.5430935766112</v>
      </c>
      <c r="T119" s="4">
        <f t="shared" si="28"/>
        <v>2603.3693863839098</v>
      </c>
      <c r="U119" s="50">
        <f t="shared" si="28"/>
        <v>2681.4704679754273</v>
      </c>
      <c r="V119" s="3"/>
      <c r="W119" s="2"/>
    </row>
    <row r="120" spans="2:23" ht="16.5" thickBot="1" x14ac:dyDescent="0.3">
      <c r="B120" s="36"/>
      <c r="C120" s="155"/>
      <c r="D120" s="218"/>
      <c r="E120" s="48"/>
      <c r="F120" s="34" t="s">
        <v>4</v>
      </c>
      <c r="G120" s="33" t="s">
        <v>5</v>
      </c>
      <c r="H120" s="183">
        <f>1381*1.235696</f>
        <v>1706.4961759999999</v>
      </c>
      <c r="I120" s="32">
        <f>H120*1.03</f>
        <v>1757.69106128</v>
      </c>
      <c r="J120" s="32">
        <f t="shared" si="28"/>
        <v>1810.4217931184</v>
      </c>
      <c r="K120" s="32">
        <f t="shared" si="28"/>
        <v>1864.7344469119521</v>
      </c>
      <c r="L120" s="32">
        <f t="shared" si="28"/>
        <v>1920.6764803193107</v>
      </c>
      <c r="M120" s="32">
        <f t="shared" si="28"/>
        <v>1978.2967747288901</v>
      </c>
      <c r="N120" s="32">
        <f t="shared" si="28"/>
        <v>2037.6456779707569</v>
      </c>
      <c r="O120" s="32">
        <f t="shared" si="28"/>
        <v>2098.7750483098798</v>
      </c>
      <c r="P120" s="32">
        <f t="shared" si="28"/>
        <v>2161.7382997591762</v>
      </c>
      <c r="Q120" s="32">
        <f t="shared" si="28"/>
        <v>2226.5904487519515</v>
      </c>
      <c r="R120" s="32">
        <f t="shared" si="28"/>
        <v>2293.38816221451</v>
      </c>
      <c r="S120" s="32">
        <f t="shared" si="28"/>
        <v>2362.1898070809452</v>
      </c>
      <c r="T120" s="32">
        <f t="shared" si="28"/>
        <v>2433.0555012933737</v>
      </c>
      <c r="U120" s="57">
        <f t="shared" si="28"/>
        <v>2506.047166332175</v>
      </c>
      <c r="V120" s="3"/>
      <c r="W120" s="2"/>
    </row>
    <row r="121" spans="2:23" ht="15.75" thickBot="1" x14ac:dyDescent="0.3">
      <c r="B121" s="31"/>
      <c r="C121" s="145"/>
      <c r="D121" s="26"/>
      <c r="E121" s="26"/>
      <c r="F121" s="28"/>
      <c r="G121" s="29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3"/>
      <c r="W121" s="2"/>
    </row>
    <row r="122" spans="2:23" ht="69.95" customHeight="1" x14ac:dyDescent="0.25">
      <c r="B122" s="62" t="s">
        <v>69</v>
      </c>
      <c r="C122" s="146" t="s">
        <v>22</v>
      </c>
      <c r="D122" s="64" t="s">
        <v>23</v>
      </c>
      <c r="E122" s="65" t="s">
        <v>24</v>
      </c>
      <c r="F122" s="66" t="s">
        <v>46</v>
      </c>
      <c r="G122" s="67" t="s">
        <v>21</v>
      </c>
      <c r="H122" s="92" t="s">
        <v>47</v>
      </c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9"/>
      <c r="V122" s="3"/>
      <c r="W122" s="2"/>
    </row>
    <row r="123" spans="2:23" ht="15.75" x14ac:dyDescent="0.25">
      <c r="B123" s="70"/>
      <c r="C123" s="147" t="s">
        <v>11</v>
      </c>
      <c r="D123" s="72"/>
      <c r="E123" s="73"/>
      <c r="F123" s="74"/>
      <c r="G123" s="75"/>
      <c r="H123" s="76" t="s">
        <v>20</v>
      </c>
      <c r="I123" s="76" t="s">
        <v>19</v>
      </c>
      <c r="J123" s="76" t="s">
        <v>18</v>
      </c>
      <c r="K123" s="76" t="s">
        <v>3</v>
      </c>
      <c r="L123" s="76" t="s">
        <v>1</v>
      </c>
      <c r="M123" s="76" t="s">
        <v>17</v>
      </c>
      <c r="N123" s="76" t="s">
        <v>0</v>
      </c>
      <c r="O123" s="76" t="s">
        <v>16</v>
      </c>
      <c r="P123" s="76" t="s">
        <v>4</v>
      </c>
      <c r="Q123" s="76" t="s">
        <v>15</v>
      </c>
      <c r="R123" s="76" t="s">
        <v>14</v>
      </c>
      <c r="S123" s="76" t="s">
        <v>13</v>
      </c>
      <c r="T123" s="76" t="s">
        <v>2</v>
      </c>
      <c r="U123" s="77" t="s">
        <v>12</v>
      </c>
      <c r="V123" s="3"/>
      <c r="W123" s="2"/>
    </row>
    <row r="124" spans="2:23" x14ac:dyDescent="0.25">
      <c r="B124" s="70"/>
      <c r="C124" s="147"/>
      <c r="D124" s="72"/>
      <c r="E124" s="73"/>
      <c r="F124" s="74"/>
      <c r="G124" s="78" t="s">
        <v>10</v>
      </c>
      <c r="H124" s="79" t="s">
        <v>9</v>
      </c>
      <c r="I124" s="79" t="s">
        <v>9</v>
      </c>
      <c r="J124" s="79" t="s">
        <v>9</v>
      </c>
      <c r="K124" s="79" t="s">
        <v>9</v>
      </c>
      <c r="L124" s="79" t="s">
        <v>9</v>
      </c>
      <c r="M124" s="79" t="s">
        <v>9</v>
      </c>
      <c r="N124" s="79" t="s">
        <v>9</v>
      </c>
      <c r="O124" s="79" t="s">
        <v>9</v>
      </c>
      <c r="P124" s="79" t="s">
        <v>9</v>
      </c>
      <c r="Q124" s="79" t="s">
        <v>9</v>
      </c>
      <c r="R124" s="79" t="s">
        <v>9</v>
      </c>
      <c r="S124" s="79" t="s">
        <v>9</v>
      </c>
      <c r="T124" s="79" t="s">
        <v>9</v>
      </c>
      <c r="U124" s="80" t="s">
        <v>9</v>
      </c>
      <c r="V124" s="3"/>
      <c r="W124" s="2"/>
    </row>
    <row r="125" spans="2:23" ht="18" x14ac:dyDescent="0.25">
      <c r="B125" s="129"/>
      <c r="C125" s="148"/>
      <c r="D125" s="98"/>
      <c r="E125" s="99"/>
      <c r="F125" s="100"/>
      <c r="G125" s="101"/>
      <c r="H125" s="81" t="s">
        <v>5</v>
      </c>
      <c r="I125" s="81" t="s">
        <v>32</v>
      </c>
      <c r="J125" s="81" t="s">
        <v>33</v>
      </c>
      <c r="K125" s="81" t="s">
        <v>34</v>
      </c>
      <c r="L125" s="81" t="s">
        <v>35</v>
      </c>
      <c r="M125" s="81" t="s">
        <v>36</v>
      </c>
      <c r="N125" s="81" t="s">
        <v>37</v>
      </c>
      <c r="O125" s="81" t="s">
        <v>38</v>
      </c>
      <c r="P125" s="81" t="s">
        <v>39</v>
      </c>
      <c r="Q125" s="81" t="s">
        <v>40</v>
      </c>
      <c r="R125" s="81" t="s">
        <v>41</v>
      </c>
      <c r="S125" s="81" t="s">
        <v>42</v>
      </c>
      <c r="T125" s="82" t="s">
        <v>43</v>
      </c>
      <c r="U125" s="83" t="s">
        <v>44</v>
      </c>
      <c r="V125" s="3"/>
      <c r="W125" s="2"/>
    </row>
    <row r="126" spans="2:23" ht="18" x14ac:dyDescent="0.25">
      <c r="B126" s="14"/>
      <c r="C126" s="154"/>
      <c r="D126" s="208"/>
      <c r="E126" s="7"/>
      <c r="F126" s="59" t="s">
        <v>8</v>
      </c>
      <c r="G126" s="24">
        <v>0.1</v>
      </c>
      <c r="H126" s="23">
        <f>H127*1.1</f>
        <v>2007.5279092176004</v>
      </c>
      <c r="I126" s="23">
        <f>H126*1.03</f>
        <v>2067.7537464941283</v>
      </c>
      <c r="J126" s="23">
        <f t="shared" ref="J126:U129" si="29">I126*1.03</f>
        <v>2129.7863588889522</v>
      </c>
      <c r="K126" s="23">
        <f t="shared" si="29"/>
        <v>2193.6799496556209</v>
      </c>
      <c r="L126" s="23">
        <f t="shared" si="29"/>
        <v>2259.4903481452898</v>
      </c>
      <c r="M126" s="23">
        <f t="shared" si="29"/>
        <v>2327.2750585896483</v>
      </c>
      <c r="N126" s="23">
        <f t="shared" si="29"/>
        <v>2397.093310347338</v>
      </c>
      <c r="O126" s="23">
        <f t="shared" si="29"/>
        <v>2469.0061096577583</v>
      </c>
      <c r="P126" s="23">
        <f t="shared" si="29"/>
        <v>2543.0762929474913</v>
      </c>
      <c r="Q126" s="23">
        <f t="shared" si="29"/>
        <v>2619.368581735916</v>
      </c>
      <c r="R126" s="23">
        <f t="shared" si="29"/>
        <v>2697.9496391879934</v>
      </c>
      <c r="S126" s="23">
        <f t="shared" si="29"/>
        <v>2778.8881283636333</v>
      </c>
      <c r="T126" s="23">
        <f t="shared" si="29"/>
        <v>2862.2547722145423</v>
      </c>
      <c r="U126" s="51">
        <f t="shared" si="29"/>
        <v>2948.1224153809785</v>
      </c>
      <c r="V126" s="3"/>
      <c r="W126" s="2"/>
    </row>
    <row r="127" spans="2:23" x14ac:dyDescent="0.25">
      <c r="B127" s="14"/>
      <c r="C127" s="142"/>
      <c r="D127" s="209"/>
      <c r="E127" s="47"/>
      <c r="F127" s="6" t="s">
        <v>7</v>
      </c>
      <c r="G127" s="9">
        <v>7.0000000000000007E-2</v>
      </c>
      <c r="H127" s="4">
        <f>H128*1.07</f>
        <v>1825.0253720160001</v>
      </c>
      <c r="I127" s="4">
        <f>H127*1.03</f>
        <v>1879.7761331764802</v>
      </c>
      <c r="J127" s="4">
        <f t="shared" si="29"/>
        <v>1936.1694171717747</v>
      </c>
      <c r="K127" s="4">
        <f t="shared" si="29"/>
        <v>1994.2544996869281</v>
      </c>
      <c r="L127" s="4">
        <f t="shared" si="29"/>
        <v>2054.082134677536</v>
      </c>
      <c r="M127" s="4">
        <f t="shared" si="29"/>
        <v>2115.7045987178622</v>
      </c>
      <c r="N127" s="4">
        <f t="shared" si="29"/>
        <v>2179.1757366793981</v>
      </c>
      <c r="O127" s="4">
        <f t="shared" si="29"/>
        <v>2244.5510087797802</v>
      </c>
      <c r="P127" s="4">
        <f t="shared" si="29"/>
        <v>2311.8875390431735</v>
      </c>
      <c r="Q127" s="4">
        <f t="shared" si="29"/>
        <v>2381.2441652144689</v>
      </c>
      <c r="R127" s="4">
        <f t="shared" si="29"/>
        <v>2452.6814901709031</v>
      </c>
      <c r="S127" s="4">
        <f t="shared" si="29"/>
        <v>2526.2619348760304</v>
      </c>
      <c r="T127" s="4">
        <f t="shared" si="29"/>
        <v>2602.0497929223116</v>
      </c>
      <c r="U127" s="50">
        <f t="shared" si="29"/>
        <v>2680.111286709981</v>
      </c>
      <c r="V127" s="3"/>
      <c r="W127" s="2"/>
    </row>
    <row r="128" spans="2:23" ht="76.5" x14ac:dyDescent="0.25">
      <c r="B128" s="103">
        <v>9</v>
      </c>
      <c r="C128" s="18" t="s">
        <v>99</v>
      </c>
      <c r="D128" s="210" t="s">
        <v>52</v>
      </c>
      <c r="E128" s="12" t="s">
        <v>25</v>
      </c>
      <c r="F128" s="6" t="s">
        <v>6</v>
      </c>
      <c r="G128" s="9">
        <v>7.0000000000000007E-2</v>
      </c>
      <c r="H128" s="4">
        <f>H129*1.07</f>
        <v>1705.6311888</v>
      </c>
      <c r="I128" s="4">
        <f>H128*1.03</f>
        <v>1756.800124464</v>
      </c>
      <c r="J128" s="4">
        <f t="shared" si="29"/>
        <v>1809.50412819792</v>
      </c>
      <c r="K128" s="4">
        <f t="shared" si="29"/>
        <v>1863.7892520438577</v>
      </c>
      <c r="L128" s="4">
        <f t="shared" si="29"/>
        <v>1919.7029296051735</v>
      </c>
      <c r="M128" s="4">
        <f t="shared" si="29"/>
        <v>1977.2940174933287</v>
      </c>
      <c r="N128" s="4">
        <f t="shared" si="29"/>
        <v>2036.6128380181287</v>
      </c>
      <c r="O128" s="4">
        <f t="shared" si="29"/>
        <v>2097.7112231586725</v>
      </c>
      <c r="P128" s="4">
        <f t="shared" si="29"/>
        <v>2160.6425598534329</v>
      </c>
      <c r="Q128" s="4">
        <f t="shared" si="29"/>
        <v>2225.4618366490358</v>
      </c>
      <c r="R128" s="4">
        <f t="shared" si="29"/>
        <v>2292.225691748507</v>
      </c>
      <c r="S128" s="4">
        <f t="shared" si="29"/>
        <v>2360.9924625009621</v>
      </c>
      <c r="T128" s="4">
        <f t="shared" si="29"/>
        <v>2431.822236375991</v>
      </c>
      <c r="U128" s="50">
        <f t="shared" si="29"/>
        <v>2504.7769034672706</v>
      </c>
      <c r="V128" s="3"/>
      <c r="W128" s="2"/>
    </row>
    <row r="129" spans="2:23" ht="16.5" thickBot="1" x14ac:dyDescent="0.3">
      <c r="B129" s="36"/>
      <c r="C129" s="155"/>
      <c r="D129" s="211"/>
      <c r="E129" s="48"/>
      <c r="F129" s="34" t="s">
        <v>4</v>
      </c>
      <c r="G129" s="33" t="s">
        <v>5</v>
      </c>
      <c r="H129" s="183">
        <f>1290*1.235696</f>
        <v>1594.04784</v>
      </c>
      <c r="I129" s="32">
        <f>H129*1.03</f>
        <v>1641.8692751999999</v>
      </c>
      <c r="J129" s="32">
        <f t="shared" si="29"/>
        <v>1691.1253534560001</v>
      </c>
      <c r="K129" s="32">
        <f t="shared" si="29"/>
        <v>1741.8591140596802</v>
      </c>
      <c r="L129" s="32">
        <f t="shared" si="29"/>
        <v>1794.1148874814708</v>
      </c>
      <c r="M129" s="32">
        <f t="shared" si="29"/>
        <v>1847.9383341059149</v>
      </c>
      <c r="N129" s="32">
        <f t="shared" si="29"/>
        <v>1903.3764841290924</v>
      </c>
      <c r="O129" s="32">
        <f t="shared" si="29"/>
        <v>1960.4777786529653</v>
      </c>
      <c r="P129" s="32">
        <f t="shared" si="29"/>
        <v>2019.2921120125543</v>
      </c>
      <c r="Q129" s="32">
        <f t="shared" si="29"/>
        <v>2079.8708753729311</v>
      </c>
      <c r="R129" s="32">
        <f t="shared" si="29"/>
        <v>2142.267001634119</v>
      </c>
      <c r="S129" s="32">
        <f t="shared" si="29"/>
        <v>2206.5350116831428</v>
      </c>
      <c r="T129" s="32">
        <f t="shared" si="29"/>
        <v>2272.731062033637</v>
      </c>
      <c r="U129" s="57">
        <f t="shared" si="29"/>
        <v>2340.9129938946462</v>
      </c>
      <c r="V129" s="3"/>
      <c r="W129" s="2"/>
    </row>
    <row r="130" spans="2:23" ht="15.75" thickBot="1" x14ac:dyDescent="0.3">
      <c r="B130" s="127"/>
      <c r="C130" s="158"/>
      <c r="D130" s="115"/>
      <c r="E130" s="115"/>
      <c r="F130" s="116"/>
      <c r="G130" s="117"/>
      <c r="H130" s="119"/>
      <c r="I130" s="119"/>
      <c r="J130" s="119"/>
      <c r="K130" s="119"/>
      <c r="L130" s="119"/>
      <c r="M130" s="119"/>
      <c r="N130" s="119"/>
      <c r="O130" s="119"/>
      <c r="P130" s="119"/>
      <c r="Q130" s="119"/>
      <c r="R130" s="119"/>
      <c r="S130" s="119"/>
      <c r="T130" s="119"/>
      <c r="U130" s="120"/>
      <c r="V130" s="3"/>
      <c r="W130" s="2"/>
    </row>
    <row r="131" spans="2:23" ht="18" x14ac:dyDescent="0.25">
      <c r="B131" s="14"/>
      <c r="C131" s="154"/>
      <c r="D131" s="215"/>
      <c r="E131" s="7"/>
      <c r="F131" s="59" t="s">
        <v>31</v>
      </c>
      <c r="G131" s="24">
        <v>0.1</v>
      </c>
      <c r="H131" s="23">
        <f>H132*1.1</f>
        <v>1908.9186270000002</v>
      </c>
      <c r="I131" s="23">
        <f>H131*1.03</f>
        <v>1966.1861858100003</v>
      </c>
      <c r="J131" s="23">
        <f t="shared" ref="J131:U135" si="30">I131*1.03</f>
        <v>2025.1717713843004</v>
      </c>
      <c r="K131" s="23">
        <f t="shared" si="30"/>
        <v>2085.9269245258297</v>
      </c>
      <c r="L131" s="23">
        <f t="shared" si="30"/>
        <v>2148.5047322616047</v>
      </c>
      <c r="M131" s="23">
        <f t="shared" si="30"/>
        <v>2212.9598742294529</v>
      </c>
      <c r="N131" s="23">
        <f t="shared" si="30"/>
        <v>2279.3486704563365</v>
      </c>
      <c r="O131" s="23">
        <f t="shared" si="30"/>
        <v>2347.7291305700269</v>
      </c>
      <c r="P131" s="23">
        <f t="shared" si="30"/>
        <v>2418.1610044871277</v>
      </c>
      <c r="Q131" s="23">
        <f t="shared" si="30"/>
        <v>2490.7058346217414</v>
      </c>
      <c r="R131" s="23">
        <f t="shared" si="30"/>
        <v>2565.4270096603937</v>
      </c>
      <c r="S131" s="23">
        <f t="shared" si="30"/>
        <v>2642.3898199502055</v>
      </c>
      <c r="T131" s="23">
        <f t="shared" si="30"/>
        <v>2721.6615145487117</v>
      </c>
      <c r="U131" s="51">
        <f t="shared" si="30"/>
        <v>2803.3113599851731</v>
      </c>
      <c r="V131" s="3"/>
      <c r="W131" s="2"/>
    </row>
    <row r="132" spans="2:23" x14ac:dyDescent="0.25">
      <c r="B132" s="14"/>
      <c r="C132" s="142"/>
      <c r="D132" s="216"/>
      <c r="E132" s="47"/>
      <c r="F132" s="6" t="s">
        <v>8</v>
      </c>
      <c r="G132" s="9">
        <v>7.0000000000000007E-2</v>
      </c>
      <c r="H132" s="4">
        <f>H134*1.07</f>
        <v>1735.38057</v>
      </c>
      <c r="I132" s="4">
        <f>H132*1.03</f>
        <v>1787.4419871</v>
      </c>
      <c r="J132" s="4">
        <f t="shared" si="30"/>
        <v>1841.0652467130001</v>
      </c>
      <c r="K132" s="4">
        <f t="shared" si="30"/>
        <v>1896.2972041143901</v>
      </c>
      <c r="L132" s="4">
        <f t="shared" si="30"/>
        <v>1953.1861202378218</v>
      </c>
      <c r="M132" s="4">
        <f t="shared" si="30"/>
        <v>2011.7817038449566</v>
      </c>
      <c r="N132" s="4">
        <f t="shared" si="30"/>
        <v>2072.1351549603055</v>
      </c>
      <c r="O132" s="4">
        <f t="shared" si="30"/>
        <v>2134.2992096091148</v>
      </c>
      <c r="P132" s="4">
        <f t="shared" si="30"/>
        <v>2198.3281858973883</v>
      </c>
      <c r="Q132" s="4">
        <f t="shared" si="30"/>
        <v>2264.27803147431</v>
      </c>
      <c r="R132" s="4">
        <f t="shared" si="30"/>
        <v>2332.2063724185391</v>
      </c>
      <c r="S132" s="4">
        <f t="shared" si="30"/>
        <v>2402.1725635910952</v>
      </c>
      <c r="T132" s="4">
        <f t="shared" si="30"/>
        <v>2474.2377404988283</v>
      </c>
      <c r="U132" s="50">
        <f t="shared" si="30"/>
        <v>2548.4648727137933</v>
      </c>
      <c r="V132" s="3"/>
      <c r="W132" s="2"/>
    </row>
    <row r="133" spans="2:23" ht="25.5" x14ac:dyDescent="0.25">
      <c r="B133" s="103">
        <v>8</v>
      </c>
      <c r="C133" s="160" t="s">
        <v>92</v>
      </c>
      <c r="D133" s="217" t="s">
        <v>54</v>
      </c>
      <c r="E133" s="12" t="s">
        <v>25</v>
      </c>
      <c r="F133" s="6" t="s">
        <v>7</v>
      </c>
      <c r="G133" s="9">
        <v>7.0000000000000007E-2</v>
      </c>
      <c r="H133" s="4">
        <f>H134*1.07</f>
        <v>1735.38057</v>
      </c>
      <c r="I133" s="4">
        <f>H133*1.03</f>
        <v>1787.4419871</v>
      </c>
      <c r="J133" s="4">
        <f t="shared" si="30"/>
        <v>1841.0652467130001</v>
      </c>
      <c r="K133" s="4">
        <f t="shared" si="30"/>
        <v>1896.2972041143901</v>
      </c>
      <c r="L133" s="4">
        <f t="shared" si="30"/>
        <v>1953.1861202378218</v>
      </c>
      <c r="M133" s="4">
        <f t="shared" si="30"/>
        <v>2011.7817038449566</v>
      </c>
      <c r="N133" s="4">
        <f t="shared" si="30"/>
        <v>2072.1351549603055</v>
      </c>
      <c r="O133" s="4">
        <f t="shared" si="30"/>
        <v>2134.2992096091148</v>
      </c>
      <c r="P133" s="4">
        <f t="shared" si="30"/>
        <v>2198.3281858973883</v>
      </c>
      <c r="Q133" s="4">
        <f t="shared" si="30"/>
        <v>2264.27803147431</v>
      </c>
      <c r="R133" s="4">
        <f t="shared" si="30"/>
        <v>2332.2063724185391</v>
      </c>
      <c r="S133" s="4">
        <f t="shared" si="30"/>
        <v>2402.1725635910952</v>
      </c>
      <c r="T133" s="4">
        <f t="shared" si="30"/>
        <v>2474.2377404988283</v>
      </c>
      <c r="U133" s="50">
        <f t="shared" si="30"/>
        <v>2548.4648727137933</v>
      </c>
      <c r="V133" s="3"/>
      <c r="W133" s="2"/>
    </row>
    <row r="134" spans="2:23" ht="18" x14ac:dyDescent="0.25">
      <c r="B134" s="103"/>
      <c r="C134" s="43"/>
      <c r="D134" s="217"/>
      <c r="E134" s="12"/>
      <c r="F134" s="6" t="s">
        <v>6</v>
      </c>
      <c r="G134" s="9">
        <v>0.05</v>
      </c>
      <c r="H134" s="4">
        <f>H135*1.05</f>
        <v>1621.8509999999999</v>
      </c>
      <c r="I134" s="4">
        <f>H134*1.03</f>
        <v>1670.5065299999999</v>
      </c>
      <c r="J134" s="4">
        <f t="shared" si="30"/>
        <v>1720.6217259</v>
      </c>
      <c r="K134" s="4">
        <f t="shared" si="30"/>
        <v>1772.240377677</v>
      </c>
      <c r="L134" s="4">
        <f t="shared" si="30"/>
        <v>1825.40758900731</v>
      </c>
      <c r="M134" s="4">
        <f t="shared" si="30"/>
        <v>1880.1698166775293</v>
      </c>
      <c r="N134" s="4">
        <f t="shared" si="30"/>
        <v>1936.5749111778553</v>
      </c>
      <c r="O134" s="4">
        <f t="shared" si="30"/>
        <v>1994.6721585131909</v>
      </c>
      <c r="P134" s="4">
        <f t="shared" si="30"/>
        <v>2054.5123232685864</v>
      </c>
      <c r="Q134" s="4">
        <f t="shared" si="30"/>
        <v>2116.1476929666442</v>
      </c>
      <c r="R134" s="4">
        <f t="shared" si="30"/>
        <v>2179.6321237556435</v>
      </c>
      <c r="S134" s="4">
        <f t="shared" si="30"/>
        <v>2245.021087468313</v>
      </c>
      <c r="T134" s="4">
        <f t="shared" si="30"/>
        <v>2312.3717200923625</v>
      </c>
      <c r="U134" s="50">
        <f t="shared" si="30"/>
        <v>2381.7428716951335</v>
      </c>
      <c r="V134" s="3"/>
      <c r="W134" s="2"/>
    </row>
    <row r="135" spans="2:23" ht="16.5" thickBot="1" x14ac:dyDescent="0.3">
      <c r="B135" s="36"/>
      <c r="C135" s="155"/>
      <c r="D135" s="218"/>
      <c r="E135" s="48"/>
      <c r="F135" s="34" t="s">
        <v>4</v>
      </c>
      <c r="G135" s="33" t="s">
        <v>5</v>
      </c>
      <c r="H135" s="183">
        <f>1250*1.235696</f>
        <v>1544.62</v>
      </c>
      <c r="I135" s="32">
        <f>H135*1.03</f>
        <v>1590.9585999999999</v>
      </c>
      <c r="J135" s="32">
        <f t="shared" si="30"/>
        <v>1638.6873579999999</v>
      </c>
      <c r="K135" s="32">
        <f t="shared" si="30"/>
        <v>1687.8479787399999</v>
      </c>
      <c r="L135" s="32">
        <f t="shared" si="30"/>
        <v>1738.4834181021999</v>
      </c>
      <c r="M135" s="32">
        <f t="shared" si="30"/>
        <v>1790.6379206452659</v>
      </c>
      <c r="N135" s="32">
        <f t="shared" si="30"/>
        <v>1844.3570582646239</v>
      </c>
      <c r="O135" s="32">
        <f t="shared" si="30"/>
        <v>1899.6877700125626</v>
      </c>
      <c r="P135" s="32">
        <f t="shared" si="30"/>
        <v>1956.6784031129396</v>
      </c>
      <c r="Q135" s="32">
        <f t="shared" si="30"/>
        <v>2015.3787552063279</v>
      </c>
      <c r="R135" s="32">
        <f t="shared" si="30"/>
        <v>2075.8401178625177</v>
      </c>
      <c r="S135" s="32">
        <f t="shared" si="30"/>
        <v>2138.1153213983935</v>
      </c>
      <c r="T135" s="32">
        <f t="shared" si="30"/>
        <v>2202.2587810403452</v>
      </c>
      <c r="U135" s="57">
        <f t="shared" si="30"/>
        <v>2268.3265444715557</v>
      </c>
      <c r="V135" s="3"/>
      <c r="W135" s="2"/>
    </row>
    <row r="136" spans="2:23" ht="15.75" thickBot="1" x14ac:dyDescent="0.3">
      <c r="B136" s="127"/>
      <c r="C136" s="158"/>
      <c r="D136" s="115"/>
      <c r="E136" s="115"/>
      <c r="F136" s="116"/>
      <c r="G136" s="117"/>
      <c r="H136" s="119"/>
      <c r="I136" s="119"/>
      <c r="J136" s="119"/>
      <c r="K136" s="119"/>
      <c r="L136" s="119"/>
      <c r="M136" s="119"/>
      <c r="N136" s="119"/>
      <c r="O136" s="119"/>
      <c r="P136" s="119"/>
      <c r="Q136" s="119"/>
      <c r="R136" s="119"/>
      <c r="S136" s="119"/>
      <c r="T136" s="119"/>
      <c r="U136" s="120"/>
      <c r="V136" s="3"/>
      <c r="W136" s="2"/>
    </row>
    <row r="137" spans="2:23" ht="18" x14ac:dyDescent="0.25">
      <c r="B137" s="14"/>
      <c r="C137" s="154"/>
      <c r="D137" s="230"/>
      <c r="E137" s="7"/>
      <c r="F137" s="59" t="s">
        <v>31</v>
      </c>
      <c r="G137" s="24">
        <v>7.0000000000000007E-2</v>
      </c>
      <c r="H137" s="23">
        <f>H138*1.1</f>
        <v>2036.1813695338503</v>
      </c>
      <c r="I137" s="23">
        <f>H137*1.03</f>
        <v>2097.2668106198657</v>
      </c>
      <c r="J137" s="23">
        <f t="shared" ref="J137:U141" si="31">I137*1.03</f>
        <v>2160.1848149384618</v>
      </c>
      <c r="K137" s="23">
        <f t="shared" si="31"/>
        <v>2224.9903593866156</v>
      </c>
      <c r="L137" s="23">
        <f t="shared" si="31"/>
        <v>2291.7400701682141</v>
      </c>
      <c r="M137" s="23">
        <f t="shared" si="31"/>
        <v>2360.4922722732604</v>
      </c>
      <c r="N137" s="23">
        <f t="shared" si="31"/>
        <v>2431.3070404414584</v>
      </c>
      <c r="O137" s="23">
        <f t="shared" si="31"/>
        <v>2504.2462516547021</v>
      </c>
      <c r="P137" s="23">
        <f t="shared" si="31"/>
        <v>2579.3736392043434</v>
      </c>
      <c r="Q137" s="23">
        <f t="shared" si="31"/>
        <v>2656.754848380474</v>
      </c>
      <c r="R137" s="23">
        <f t="shared" si="31"/>
        <v>2736.4574938318883</v>
      </c>
      <c r="S137" s="23">
        <f t="shared" si="31"/>
        <v>2818.551218646845</v>
      </c>
      <c r="T137" s="23">
        <f t="shared" si="31"/>
        <v>2903.1077552062502</v>
      </c>
      <c r="U137" s="51">
        <f t="shared" si="31"/>
        <v>2990.2009878624376</v>
      </c>
      <c r="V137" s="3"/>
      <c r="W137" s="2"/>
    </row>
    <row r="138" spans="2:23" x14ac:dyDescent="0.25">
      <c r="B138" s="14"/>
      <c r="C138" s="142"/>
      <c r="D138" s="231"/>
      <c r="E138" s="47"/>
      <c r="F138" s="6" t="s">
        <v>8</v>
      </c>
      <c r="G138" s="9">
        <v>0.05</v>
      </c>
      <c r="H138" s="4">
        <f>H140*1.07</f>
        <v>1851.0739723035001</v>
      </c>
      <c r="I138" s="4">
        <f>H138*1.03</f>
        <v>1906.6061914726051</v>
      </c>
      <c r="J138" s="4">
        <f t="shared" si="31"/>
        <v>1963.8043772167835</v>
      </c>
      <c r="K138" s="4">
        <f t="shared" si="31"/>
        <v>2022.7185085332869</v>
      </c>
      <c r="L138" s="4">
        <f t="shared" si="31"/>
        <v>2083.4000637892855</v>
      </c>
      <c r="M138" s="4">
        <f t="shared" si="31"/>
        <v>2145.9020657029641</v>
      </c>
      <c r="N138" s="4">
        <f t="shared" si="31"/>
        <v>2210.2791276740531</v>
      </c>
      <c r="O138" s="4">
        <f t="shared" si="31"/>
        <v>2276.5875015042748</v>
      </c>
      <c r="P138" s="4">
        <f t="shared" si="31"/>
        <v>2344.8851265494031</v>
      </c>
      <c r="Q138" s="4">
        <f t="shared" si="31"/>
        <v>2415.2316803458853</v>
      </c>
      <c r="R138" s="4">
        <f t="shared" si="31"/>
        <v>2487.6886307562618</v>
      </c>
      <c r="S138" s="4">
        <f t="shared" si="31"/>
        <v>2562.3192896789496</v>
      </c>
      <c r="T138" s="4">
        <f t="shared" si="31"/>
        <v>2639.1888683693182</v>
      </c>
      <c r="U138" s="50">
        <f t="shared" si="31"/>
        <v>2718.3645344203978</v>
      </c>
      <c r="V138" s="3"/>
      <c r="W138" s="2"/>
    </row>
    <row r="139" spans="2:23" ht="21.75" x14ac:dyDescent="0.25">
      <c r="B139" s="103">
        <v>7</v>
      </c>
      <c r="C139" s="43" t="s">
        <v>74</v>
      </c>
      <c r="D139" s="232" t="s">
        <v>56</v>
      </c>
      <c r="E139" s="12" t="s">
        <v>25</v>
      </c>
      <c r="F139" s="6" t="s">
        <v>7</v>
      </c>
      <c r="G139" s="9">
        <v>0.05</v>
      </c>
      <c r="H139" s="4">
        <f>H140*1.07</f>
        <v>1851.0739723035001</v>
      </c>
      <c r="I139" s="4">
        <f>H139*1.03</f>
        <v>1906.6061914726051</v>
      </c>
      <c r="J139" s="4">
        <f t="shared" si="31"/>
        <v>1963.8043772167835</v>
      </c>
      <c r="K139" s="4">
        <f t="shared" si="31"/>
        <v>2022.7185085332869</v>
      </c>
      <c r="L139" s="4">
        <f t="shared" si="31"/>
        <v>2083.4000637892855</v>
      </c>
      <c r="M139" s="4">
        <f t="shared" si="31"/>
        <v>2145.9020657029641</v>
      </c>
      <c r="N139" s="4">
        <f t="shared" si="31"/>
        <v>2210.2791276740531</v>
      </c>
      <c r="O139" s="4">
        <f t="shared" si="31"/>
        <v>2276.5875015042748</v>
      </c>
      <c r="P139" s="4">
        <f t="shared" si="31"/>
        <v>2344.8851265494031</v>
      </c>
      <c r="Q139" s="4">
        <f t="shared" si="31"/>
        <v>2415.2316803458853</v>
      </c>
      <c r="R139" s="4">
        <f t="shared" si="31"/>
        <v>2487.6886307562618</v>
      </c>
      <c r="S139" s="4">
        <f t="shared" si="31"/>
        <v>2562.3192896789496</v>
      </c>
      <c r="T139" s="4">
        <f t="shared" si="31"/>
        <v>2639.1888683693182</v>
      </c>
      <c r="U139" s="50">
        <f t="shared" si="31"/>
        <v>2718.3645344203978</v>
      </c>
      <c r="V139" s="3"/>
      <c r="W139" s="2"/>
    </row>
    <row r="140" spans="2:23" ht="18" x14ac:dyDescent="0.25">
      <c r="B140" s="103"/>
      <c r="C140" s="43"/>
      <c r="D140" s="232"/>
      <c r="E140" s="12"/>
      <c r="F140" s="6" t="s">
        <v>6</v>
      </c>
      <c r="G140" s="9">
        <v>0.05</v>
      </c>
      <c r="H140" s="4">
        <f>H141*1.05</f>
        <v>1729.9756750500001</v>
      </c>
      <c r="I140" s="4">
        <f>H140*1.03</f>
        <v>1781.8749453015</v>
      </c>
      <c r="J140" s="4">
        <f t="shared" si="31"/>
        <v>1835.3311936605451</v>
      </c>
      <c r="K140" s="4">
        <f t="shared" si="31"/>
        <v>1890.3911294703614</v>
      </c>
      <c r="L140" s="4">
        <f t="shared" si="31"/>
        <v>1947.1028633544722</v>
      </c>
      <c r="M140" s="4">
        <f t="shared" si="31"/>
        <v>2005.5159492551065</v>
      </c>
      <c r="N140" s="4">
        <f t="shared" si="31"/>
        <v>2065.6814277327599</v>
      </c>
      <c r="O140" s="4">
        <f t="shared" si="31"/>
        <v>2127.6518705647427</v>
      </c>
      <c r="P140" s="4">
        <f t="shared" si="31"/>
        <v>2191.4814266816852</v>
      </c>
      <c r="Q140" s="4">
        <f t="shared" si="31"/>
        <v>2257.2258694821357</v>
      </c>
      <c r="R140" s="4">
        <f t="shared" si="31"/>
        <v>2324.9426455665998</v>
      </c>
      <c r="S140" s="4">
        <f t="shared" si="31"/>
        <v>2394.6909249335977</v>
      </c>
      <c r="T140" s="4">
        <f t="shared" si="31"/>
        <v>2466.5316526816055</v>
      </c>
      <c r="U140" s="50">
        <f t="shared" si="31"/>
        <v>2540.5276022620537</v>
      </c>
      <c r="V140" s="3"/>
      <c r="W140" s="2"/>
    </row>
    <row r="141" spans="2:23" ht="16.5" thickBot="1" x14ac:dyDescent="0.3">
      <c r="B141" s="36"/>
      <c r="C141" s="155"/>
      <c r="D141" s="233"/>
      <c r="E141" s="48"/>
      <c r="F141" s="34" t="s">
        <v>4</v>
      </c>
      <c r="G141" s="33" t="s">
        <v>5</v>
      </c>
      <c r="H141" s="183">
        <f>1333.33*1.2357</f>
        <v>1647.595881</v>
      </c>
      <c r="I141" s="32">
        <f>H141*1.03</f>
        <v>1697.0237574299999</v>
      </c>
      <c r="J141" s="32">
        <f t="shared" si="31"/>
        <v>1747.9344701529001</v>
      </c>
      <c r="K141" s="32">
        <f t="shared" si="31"/>
        <v>1800.3725042574872</v>
      </c>
      <c r="L141" s="32">
        <f t="shared" si="31"/>
        <v>1854.383679385212</v>
      </c>
      <c r="M141" s="32">
        <f t="shared" si="31"/>
        <v>1910.0151897667683</v>
      </c>
      <c r="N141" s="32">
        <f t="shared" si="31"/>
        <v>1967.3156454597715</v>
      </c>
      <c r="O141" s="32">
        <f t="shared" si="31"/>
        <v>2026.3351148235647</v>
      </c>
      <c r="P141" s="32">
        <f t="shared" si="31"/>
        <v>2087.1251682682719</v>
      </c>
      <c r="Q141" s="32">
        <f t="shared" si="31"/>
        <v>2149.7389233163199</v>
      </c>
      <c r="R141" s="32">
        <f t="shared" si="31"/>
        <v>2214.2310910158094</v>
      </c>
      <c r="S141" s="32">
        <f t="shared" si="31"/>
        <v>2280.6580237462836</v>
      </c>
      <c r="T141" s="32">
        <f t="shared" si="31"/>
        <v>2349.0777644586719</v>
      </c>
      <c r="U141" s="57">
        <f t="shared" si="31"/>
        <v>2419.5500973924322</v>
      </c>
      <c r="V141" s="3"/>
      <c r="W141" s="2"/>
    </row>
    <row r="142" spans="2:23" ht="16.5" thickBot="1" x14ac:dyDescent="0.3">
      <c r="B142" s="113"/>
      <c r="C142" s="156"/>
      <c r="D142" s="114"/>
      <c r="E142" s="115"/>
      <c r="F142" s="116"/>
      <c r="G142" s="117"/>
      <c r="H142" s="135"/>
      <c r="I142" s="119"/>
      <c r="J142" s="119"/>
      <c r="K142" s="119"/>
      <c r="L142" s="119"/>
      <c r="M142" s="119"/>
      <c r="N142" s="119"/>
      <c r="O142" s="119"/>
      <c r="P142" s="119"/>
      <c r="Q142" s="119"/>
      <c r="R142" s="119"/>
      <c r="S142" s="119"/>
      <c r="T142" s="119"/>
      <c r="U142" s="120"/>
      <c r="V142" s="3"/>
      <c r="W142" s="2"/>
    </row>
    <row r="143" spans="2:23" ht="18" x14ac:dyDescent="0.25">
      <c r="B143" s="14"/>
      <c r="C143" s="154"/>
      <c r="D143" s="230"/>
      <c r="E143" s="7"/>
      <c r="F143" s="59" t="s">
        <v>31</v>
      </c>
      <c r="G143" s="24">
        <v>7.0000000000000007E-2</v>
      </c>
      <c r="H143" s="23">
        <f>H144*1.1</f>
        <v>1527.1274865000003</v>
      </c>
      <c r="I143" s="23">
        <f>H143*1.03</f>
        <v>1572.9413110950004</v>
      </c>
      <c r="J143" s="23">
        <f t="shared" ref="J143:J147" si="32">I143*1.03</f>
        <v>1620.1295504278505</v>
      </c>
      <c r="K143" s="23">
        <f t="shared" ref="K143:K147" si="33">J143*1.03</f>
        <v>1668.733436940686</v>
      </c>
      <c r="L143" s="23">
        <f t="shared" ref="L143:L147" si="34">K143*1.03</f>
        <v>1718.7954400489066</v>
      </c>
      <c r="M143" s="23">
        <f t="shared" ref="M143:M147" si="35">L143*1.03</f>
        <v>1770.3593032503738</v>
      </c>
      <c r="N143" s="23">
        <f t="shared" ref="N143:N147" si="36">M143*1.03</f>
        <v>1823.4700823478852</v>
      </c>
      <c r="O143" s="23">
        <f t="shared" ref="O143:O147" si="37">N143*1.03</f>
        <v>1878.1741848183217</v>
      </c>
      <c r="P143" s="23">
        <f t="shared" ref="P143:P147" si="38">O143*1.03</f>
        <v>1934.5194103628714</v>
      </c>
      <c r="Q143" s="23">
        <f t="shared" ref="Q143:Q147" si="39">P143*1.03</f>
        <v>1992.5549926737576</v>
      </c>
      <c r="R143" s="23">
        <f t="shared" ref="R143:R147" si="40">Q143*1.03</f>
        <v>2052.3316424539703</v>
      </c>
      <c r="S143" s="23">
        <f t="shared" ref="S143:S147" si="41">R143*1.03</f>
        <v>2113.9015917275897</v>
      </c>
      <c r="T143" s="23">
        <f t="shared" ref="T143:T147" si="42">S143*1.03</f>
        <v>2177.3186394794175</v>
      </c>
      <c r="U143" s="51">
        <f t="shared" ref="U143:U147" si="43">T143*1.03</f>
        <v>2242.6381986638003</v>
      </c>
      <c r="V143" s="3"/>
      <c r="W143" s="2"/>
    </row>
    <row r="144" spans="2:23" x14ac:dyDescent="0.25">
      <c r="B144" s="14"/>
      <c r="C144" s="142"/>
      <c r="D144" s="231"/>
      <c r="E144" s="47"/>
      <c r="F144" s="6" t="s">
        <v>8</v>
      </c>
      <c r="G144" s="9">
        <v>0.05</v>
      </c>
      <c r="H144" s="4">
        <f>H146*1.07</f>
        <v>1388.2977150000002</v>
      </c>
      <c r="I144" s="4">
        <f>H144*1.03</f>
        <v>1429.9466464500001</v>
      </c>
      <c r="J144" s="4">
        <f t="shared" si="32"/>
        <v>1472.8450458435002</v>
      </c>
      <c r="K144" s="4">
        <f t="shared" si="33"/>
        <v>1517.0303972188053</v>
      </c>
      <c r="L144" s="4">
        <f t="shared" si="34"/>
        <v>1562.5413091353696</v>
      </c>
      <c r="M144" s="4">
        <f t="shared" si="35"/>
        <v>1609.4175484094308</v>
      </c>
      <c r="N144" s="4">
        <f t="shared" si="36"/>
        <v>1657.7000748617138</v>
      </c>
      <c r="O144" s="4">
        <f t="shared" si="37"/>
        <v>1707.4310771075652</v>
      </c>
      <c r="P144" s="4">
        <f t="shared" si="38"/>
        <v>1758.6540094207921</v>
      </c>
      <c r="Q144" s="4">
        <f t="shared" si="39"/>
        <v>1811.4136297034158</v>
      </c>
      <c r="R144" s="4">
        <f t="shared" si="40"/>
        <v>1865.7560385945183</v>
      </c>
      <c r="S144" s="4">
        <f t="shared" si="41"/>
        <v>1921.7287197523538</v>
      </c>
      <c r="T144" s="4">
        <f t="shared" si="42"/>
        <v>1979.3805813449244</v>
      </c>
      <c r="U144" s="50">
        <f t="shared" si="43"/>
        <v>2038.7619987852722</v>
      </c>
      <c r="V144" s="3"/>
      <c r="W144" s="2"/>
    </row>
    <row r="145" spans="2:23" ht="23.1" customHeight="1" x14ac:dyDescent="0.25">
      <c r="B145" s="103" t="s">
        <v>76</v>
      </c>
      <c r="C145" s="43" t="s">
        <v>74</v>
      </c>
      <c r="D145" s="232" t="s">
        <v>56</v>
      </c>
      <c r="E145" s="12" t="s">
        <v>77</v>
      </c>
      <c r="F145" s="6" t="s">
        <v>7</v>
      </c>
      <c r="G145" s="9">
        <v>0.05</v>
      </c>
      <c r="H145" s="4">
        <f>H146*1.07</f>
        <v>1388.2977150000002</v>
      </c>
      <c r="I145" s="4">
        <f>H145*1.03</f>
        <v>1429.9466464500001</v>
      </c>
      <c r="J145" s="4">
        <f t="shared" si="32"/>
        <v>1472.8450458435002</v>
      </c>
      <c r="K145" s="4">
        <f t="shared" si="33"/>
        <v>1517.0303972188053</v>
      </c>
      <c r="L145" s="4">
        <f t="shared" si="34"/>
        <v>1562.5413091353696</v>
      </c>
      <c r="M145" s="4">
        <f t="shared" si="35"/>
        <v>1609.4175484094308</v>
      </c>
      <c r="N145" s="4">
        <f t="shared" si="36"/>
        <v>1657.7000748617138</v>
      </c>
      <c r="O145" s="4">
        <f t="shared" si="37"/>
        <v>1707.4310771075652</v>
      </c>
      <c r="P145" s="4">
        <f t="shared" si="38"/>
        <v>1758.6540094207921</v>
      </c>
      <c r="Q145" s="4">
        <f t="shared" si="39"/>
        <v>1811.4136297034158</v>
      </c>
      <c r="R145" s="4">
        <f t="shared" si="40"/>
        <v>1865.7560385945183</v>
      </c>
      <c r="S145" s="4">
        <f t="shared" si="41"/>
        <v>1921.7287197523538</v>
      </c>
      <c r="T145" s="4">
        <f t="shared" si="42"/>
        <v>1979.3805813449244</v>
      </c>
      <c r="U145" s="50">
        <f t="shared" si="43"/>
        <v>2038.7619987852722</v>
      </c>
      <c r="V145" s="3"/>
      <c r="W145" s="2"/>
    </row>
    <row r="146" spans="2:23" ht="18" x14ac:dyDescent="0.25">
      <c r="B146" s="103"/>
      <c r="C146" s="43"/>
      <c r="D146" s="232"/>
      <c r="E146" s="12"/>
      <c r="F146" s="6" t="s">
        <v>6</v>
      </c>
      <c r="G146" s="9">
        <v>0.05</v>
      </c>
      <c r="H146" s="4">
        <f>H147*1.05</f>
        <v>1297.4745</v>
      </c>
      <c r="I146" s="4">
        <f>H146*1.03</f>
        <v>1336.398735</v>
      </c>
      <c r="J146" s="4">
        <f t="shared" si="32"/>
        <v>1376.4906970500001</v>
      </c>
      <c r="K146" s="4">
        <f t="shared" si="33"/>
        <v>1417.7854179615001</v>
      </c>
      <c r="L146" s="4">
        <f t="shared" si="34"/>
        <v>1460.3189805003451</v>
      </c>
      <c r="M146" s="4">
        <f t="shared" si="35"/>
        <v>1504.1285499153555</v>
      </c>
      <c r="N146" s="4">
        <f t="shared" si="36"/>
        <v>1549.2524064128163</v>
      </c>
      <c r="O146" s="4">
        <f t="shared" si="37"/>
        <v>1595.7299786052008</v>
      </c>
      <c r="P146" s="4">
        <f t="shared" si="38"/>
        <v>1643.6018779633569</v>
      </c>
      <c r="Q146" s="4">
        <f t="shared" si="39"/>
        <v>1692.9099343022576</v>
      </c>
      <c r="R146" s="4">
        <f t="shared" si="40"/>
        <v>1743.6972323313255</v>
      </c>
      <c r="S146" s="4">
        <f t="shared" si="41"/>
        <v>1796.0081493012653</v>
      </c>
      <c r="T146" s="4">
        <f t="shared" si="42"/>
        <v>1849.8883937803034</v>
      </c>
      <c r="U146" s="50">
        <f t="shared" si="43"/>
        <v>1905.3850455937127</v>
      </c>
      <c r="V146" s="3"/>
      <c r="W146" s="2"/>
    </row>
    <row r="147" spans="2:23" ht="16.5" thickBot="1" x14ac:dyDescent="0.3">
      <c r="B147" s="36"/>
      <c r="C147" s="155"/>
      <c r="D147" s="233"/>
      <c r="E147" s="48"/>
      <c r="F147" s="34" t="s">
        <v>4</v>
      </c>
      <c r="G147" s="33" t="s">
        <v>5</v>
      </c>
      <c r="H147" s="183">
        <f>1000*1.23569</f>
        <v>1235.69</v>
      </c>
      <c r="I147" s="32">
        <f>H147*1.03</f>
        <v>1272.7607</v>
      </c>
      <c r="J147" s="32">
        <f t="shared" si="32"/>
        <v>1310.9435210000001</v>
      </c>
      <c r="K147" s="32">
        <f t="shared" si="33"/>
        <v>1350.2718266300001</v>
      </c>
      <c r="L147" s="32">
        <f t="shared" si="34"/>
        <v>1390.7799814289001</v>
      </c>
      <c r="M147" s="32">
        <f t="shared" si="35"/>
        <v>1432.5033808717671</v>
      </c>
      <c r="N147" s="32">
        <f t="shared" si="36"/>
        <v>1475.4784822979202</v>
      </c>
      <c r="O147" s="32">
        <f t="shared" si="37"/>
        <v>1519.7428367668579</v>
      </c>
      <c r="P147" s="32">
        <f t="shared" si="38"/>
        <v>1565.3351218698635</v>
      </c>
      <c r="Q147" s="32">
        <f t="shared" si="39"/>
        <v>1612.2951755259594</v>
      </c>
      <c r="R147" s="32">
        <f t="shared" si="40"/>
        <v>1660.6640307917382</v>
      </c>
      <c r="S147" s="32">
        <f t="shared" si="41"/>
        <v>1710.4839517154903</v>
      </c>
      <c r="T147" s="32">
        <f t="shared" si="42"/>
        <v>1761.7984702669551</v>
      </c>
      <c r="U147" s="57">
        <f t="shared" si="43"/>
        <v>1814.6524243749639</v>
      </c>
      <c r="V147" s="3"/>
      <c r="W147" s="2"/>
    </row>
    <row r="148" spans="2:23" ht="16.5" thickBot="1" x14ac:dyDescent="0.3">
      <c r="B148" s="113"/>
      <c r="C148" s="156"/>
      <c r="D148" s="114"/>
      <c r="E148" s="115"/>
      <c r="F148" s="116"/>
      <c r="G148" s="117"/>
      <c r="H148" s="135"/>
      <c r="I148" s="119"/>
      <c r="J148" s="119"/>
      <c r="K148" s="119"/>
      <c r="L148" s="119"/>
      <c r="M148" s="119"/>
      <c r="N148" s="119"/>
      <c r="O148" s="119"/>
      <c r="P148" s="119"/>
      <c r="Q148" s="119"/>
      <c r="R148" s="119"/>
      <c r="S148" s="119"/>
      <c r="T148" s="119"/>
      <c r="U148" s="120"/>
      <c r="V148" s="3"/>
      <c r="W148" s="2"/>
    </row>
    <row r="149" spans="2:23" ht="18" x14ac:dyDescent="0.25">
      <c r="B149" s="14"/>
      <c r="C149" s="154"/>
      <c r="D149" s="230"/>
      <c r="E149" s="7"/>
      <c r="F149" s="59" t="s">
        <v>31</v>
      </c>
      <c r="G149" s="24">
        <v>7.0000000000000007E-2</v>
      </c>
      <c r="H149" s="23">
        <f>H150*1.1</f>
        <v>1018.0900814249551</v>
      </c>
      <c r="I149" s="23">
        <f>H149*1.03</f>
        <v>1048.6327838677037</v>
      </c>
      <c r="J149" s="23">
        <f t="shared" ref="J149:J153" si="44">I149*1.03</f>
        <v>1080.0917673837348</v>
      </c>
      <c r="K149" s="23">
        <f t="shared" ref="K149:K153" si="45">J149*1.03</f>
        <v>1112.4945204052469</v>
      </c>
      <c r="L149" s="23">
        <f t="shared" ref="L149:L153" si="46">K149*1.03</f>
        <v>1145.8693560174045</v>
      </c>
      <c r="M149" s="23">
        <f t="shared" ref="M149:M153" si="47">L149*1.03</f>
        <v>1180.2454366979266</v>
      </c>
      <c r="N149" s="23">
        <f t="shared" ref="N149:N153" si="48">M149*1.03</f>
        <v>1215.6527997988644</v>
      </c>
      <c r="O149" s="23">
        <f t="shared" ref="O149:O153" si="49">N149*1.03</f>
        <v>1252.1223837928303</v>
      </c>
      <c r="P149" s="23">
        <f t="shared" ref="P149:P153" si="50">O149*1.03</f>
        <v>1289.6860553066153</v>
      </c>
      <c r="Q149" s="23">
        <f t="shared" ref="Q149:Q153" si="51">P149*1.03</f>
        <v>1328.3766369658138</v>
      </c>
      <c r="R149" s="23">
        <f t="shared" ref="R149:R153" si="52">Q149*1.03</f>
        <v>1368.2279360747882</v>
      </c>
      <c r="S149" s="23">
        <f t="shared" ref="S149:S153" si="53">R149*1.03</f>
        <v>1409.274774157032</v>
      </c>
      <c r="T149" s="23">
        <f t="shared" ref="T149:T153" si="54">S149*1.03</f>
        <v>1451.5530173817431</v>
      </c>
      <c r="U149" s="51">
        <f t="shared" ref="U149:U153" si="55">T149*1.03</f>
        <v>1495.0996079031954</v>
      </c>
      <c r="V149" s="3"/>
      <c r="W149" s="2"/>
    </row>
    <row r="150" spans="2:23" x14ac:dyDescent="0.25">
      <c r="B150" s="14"/>
      <c r="C150" s="142"/>
      <c r="D150" s="231"/>
      <c r="E150" s="47"/>
      <c r="F150" s="6" t="s">
        <v>8</v>
      </c>
      <c r="G150" s="9">
        <v>0.05</v>
      </c>
      <c r="H150" s="4">
        <f>H152*1.07</f>
        <v>925.53643765904997</v>
      </c>
      <c r="I150" s="4">
        <f>H150*1.03</f>
        <v>953.30253078882151</v>
      </c>
      <c r="J150" s="4">
        <f t="shared" si="44"/>
        <v>981.90160671248623</v>
      </c>
      <c r="K150" s="4">
        <f t="shared" si="45"/>
        <v>1011.3586549138608</v>
      </c>
      <c r="L150" s="4">
        <f t="shared" si="46"/>
        <v>1041.6994145612766</v>
      </c>
      <c r="M150" s="4">
        <f t="shared" si="47"/>
        <v>1072.9503969981149</v>
      </c>
      <c r="N150" s="4">
        <f t="shared" si="48"/>
        <v>1105.1389089080583</v>
      </c>
      <c r="O150" s="4">
        <f t="shared" si="49"/>
        <v>1138.2930761753</v>
      </c>
      <c r="P150" s="4">
        <f t="shared" si="50"/>
        <v>1172.4418684605591</v>
      </c>
      <c r="Q150" s="4">
        <f t="shared" si="51"/>
        <v>1207.615124514376</v>
      </c>
      <c r="R150" s="4">
        <f t="shared" si="52"/>
        <v>1243.8435782498073</v>
      </c>
      <c r="S150" s="4">
        <f t="shared" si="53"/>
        <v>1281.1588855973016</v>
      </c>
      <c r="T150" s="4">
        <f t="shared" si="54"/>
        <v>1319.5936521652206</v>
      </c>
      <c r="U150" s="50">
        <f t="shared" si="55"/>
        <v>1359.1814617301773</v>
      </c>
      <c r="V150" s="3"/>
      <c r="W150" s="2"/>
    </row>
    <row r="151" spans="2:23" ht="23.1" customHeight="1" x14ac:dyDescent="0.25">
      <c r="B151" s="103" t="s">
        <v>75</v>
      </c>
      <c r="C151" s="43" t="s">
        <v>74</v>
      </c>
      <c r="D151" s="232" t="s">
        <v>56</v>
      </c>
      <c r="E151" s="12" t="s">
        <v>27</v>
      </c>
      <c r="F151" s="6" t="s">
        <v>7</v>
      </c>
      <c r="G151" s="9">
        <v>0.05</v>
      </c>
      <c r="H151" s="4">
        <f>H152*1.07</f>
        <v>925.53643765904997</v>
      </c>
      <c r="I151" s="4">
        <f>H151*1.03</f>
        <v>953.30253078882151</v>
      </c>
      <c r="J151" s="4">
        <f t="shared" si="44"/>
        <v>981.90160671248623</v>
      </c>
      <c r="K151" s="4">
        <f t="shared" si="45"/>
        <v>1011.3586549138608</v>
      </c>
      <c r="L151" s="4">
        <f t="shared" si="46"/>
        <v>1041.6994145612766</v>
      </c>
      <c r="M151" s="4">
        <f t="shared" si="47"/>
        <v>1072.9503969981149</v>
      </c>
      <c r="N151" s="4">
        <f t="shared" si="48"/>
        <v>1105.1389089080583</v>
      </c>
      <c r="O151" s="4">
        <f t="shared" si="49"/>
        <v>1138.2930761753</v>
      </c>
      <c r="P151" s="4">
        <f t="shared" si="50"/>
        <v>1172.4418684605591</v>
      </c>
      <c r="Q151" s="4">
        <f t="shared" si="51"/>
        <v>1207.615124514376</v>
      </c>
      <c r="R151" s="4">
        <f t="shared" si="52"/>
        <v>1243.8435782498073</v>
      </c>
      <c r="S151" s="4">
        <f t="shared" si="53"/>
        <v>1281.1588855973016</v>
      </c>
      <c r="T151" s="4">
        <f t="shared" si="54"/>
        <v>1319.5936521652206</v>
      </c>
      <c r="U151" s="50">
        <f t="shared" si="55"/>
        <v>1359.1814617301773</v>
      </c>
      <c r="V151" s="3"/>
      <c r="W151" s="2"/>
    </row>
    <row r="152" spans="2:23" ht="18" x14ac:dyDescent="0.25">
      <c r="B152" s="103"/>
      <c r="C152" s="43"/>
      <c r="D152" s="232"/>
      <c r="E152" s="12"/>
      <c r="F152" s="6" t="s">
        <v>6</v>
      </c>
      <c r="G152" s="9">
        <v>0.05</v>
      </c>
      <c r="H152" s="4">
        <f>H153*1.05</f>
        <v>864.98732491499993</v>
      </c>
      <c r="I152" s="4">
        <f>H152*1.03</f>
        <v>890.93694466244995</v>
      </c>
      <c r="J152" s="4">
        <f t="shared" si="44"/>
        <v>917.66505300232348</v>
      </c>
      <c r="K152" s="4">
        <f t="shared" si="45"/>
        <v>945.19500459239316</v>
      </c>
      <c r="L152" s="4">
        <f t="shared" si="46"/>
        <v>973.55085473016493</v>
      </c>
      <c r="M152" s="4">
        <f t="shared" si="47"/>
        <v>1002.7573803720699</v>
      </c>
      <c r="N152" s="4">
        <f t="shared" si="48"/>
        <v>1032.8401017832321</v>
      </c>
      <c r="O152" s="4">
        <f t="shared" si="49"/>
        <v>1063.8253048367289</v>
      </c>
      <c r="P152" s="4">
        <f t="shared" si="50"/>
        <v>1095.7400639818309</v>
      </c>
      <c r="Q152" s="4">
        <f t="shared" si="51"/>
        <v>1128.6122659012858</v>
      </c>
      <c r="R152" s="4">
        <f t="shared" si="52"/>
        <v>1162.4706338783244</v>
      </c>
      <c r="S152" s="4">
        <f t="shared" si="53"/>
        <v>1197.3447528946742</v>
      </c>
      <c r="T152" s="4">
        <f t="shared" si="54"/>
        <v>1233.2650954815144</v>
      </c>
      <c r="U152" s="50">
        <f t="shared" si="55"/>
        <v>1270.26304834596</v>
      </c>
      <c r="V152" s="3"/>
      <c r="W152" s="2"/>
    </row>
    <row r="153" spans="2:23" ht="16.5" thickBot="1" x14ac:dyDescent="0.3">
      <c r="B153" s="36"/>
      <c r="C153" s="155"/>
      <c r="D153" s="233"/>
      <c r="E153" s="48"/>
      <c r="F153" s="34" t="s">
        <v>4</v>
      </c>
      <c r="G153" s="33" t="s">
        <v>5</v>
      </c>
      <c r="H153" s="183">
        <f>666.67*1.23569</f>
        <v>823.79745229999992</v>
      </c>
      <c r="I153" s="32">
        <f>H153*1.03</f>
        <v>848.51137586899995</v>
      </c>
      <c r="J153" s="32">
        <f t="shared" si="44"/>
        <v>873.96671714506999</v>
      </c>
      <c r="K153" s="32">
        <f t="shared" si="45"/>
        <v>900.18571865942215</v>
      </c>
      <c r="L153" s="32">
        <f t="shared" si="46"/>
        <v>927.1912902192048</v>
      </c>
      <c r="M153" s="32">
        <f t="shared" si="47"/>
        <v>955.00702892578101</v>
      </c>
      <c r="N153" s="32">
        <f t="shared" si="48"/>
        <v>983.65723979355448</v>
      </c>
      <c r="O153" s="32">
        <f t="shared" si="49"/>
        <v>1013.1669569873611</v>
      </c>
      <c r="P153" s="32">
        <f t="shared" si="50"/>
        <v>1043.561965696982</v>
      </c>
      <c r="Q153" s="32">
        <f t="shared" si="51"/>
        <v>1074.8688246678914</v>
      </c>
      <c r="R153" s="32">
        <f t="shared" si="52"/>
        <v>1107.1148894079281</v>
      </c>
      <c r="S153" s="32">
        <f t="shared" si="53"/>
        <v>1140.328336090166</v>
      </c>
      <c r="T153" s="32">
        <f t="shared" si="54"/>
        <v>1174.5381861728711</v>
      </c>
      <c r="U153" s="57">
        <f t="shared" si="55"/>
        <v>1209.7743317580573</v>
      </c>
      <c r="V153" s="3"/>
      <c r="W153" s="2"/>
    </row>
    <row r="154" spans="2:23" ht="16.5" thickBot="1" x14ac:dyDescent="0.3">
      <c r="B154" s="130"/>
      <c r="C154" s="161"/>
      <c r="D154" s="132"/>
      <c r="E154" s="26"/>
      <c r="F154" s="28"/>
      <c r="G154" s="29"/>
      <c r="H154" s="133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3"/>
      <c r="W154" s="2"/>
    </row>
    <row r="155" spans="2:23" ht="95.25" x14ac:dyDescent="0.25">
      <c r="B155" s="62" t="s">
        <v>69</v>
      </c>
      <c r="C155" s="146" t="s">
        <v>22</v>
      </c>
      <c r="D155" s="64" t="s">
        <v>23</v>
      </c>
      <c r="E155" s="65" t="s">
        <v>24</v>
      </c>
      <c r="F155" s="66" t="s">
        <v>46</v>
      </c>
      <c r="G155" s="67" t="s">
        <v>21</v>
      </c>
      <c r="H155" s="92" t="s">
        <v>47</v>
      </c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9"/>
      <c r="V155" s="3"/>
      <c r="W155" s="2"/>
    </row>
    <row r="156" spans="2:23" ht="15.75" x14ac:dyDescent="0.25">
      <c r="B156" s="70"/>
      <c r="C156" s="147" t="s">
        <v>11</v>
      </c>
      <c r="D156" s="72"/>
      <c r="E156" s="73"/>
      <c r="F156" s="74"/>
      <c r="G156" s="75"/>
      <c r="H156" s="76" t="s">
        <v>20</v>
      </c>
      <c r="I156" s="76" t="s">
        <v>19</v>
      </c>
      <c r="J156" s="76" t="s">
        <v>18</v>
      </c>
      <c r="K156" s="76" t="s">
        <v>3</v>
      </c>
      <c r="L156" s="76" t="s">
        <v>1</v>
      </c>
      <c r="M156" s="76" t="s">
        <v>17</v>
      </c>
      <c r="N156" s="76" t="s">
        <v>0</v>
      </c>
      <c r="O156" s="76" t="s">
        <v>16</v>
      </c>
      <c r="P156" s="76" t="s">
        <v>4</v>
      </c>
      <c r="Q156" s="76" t="s">
        <v>15</v>
      </c>
      <c r="R156" s="76" t="s">
        <v>14</v>
      </c>
      <c r="S156" s="76" t="s">
        <v>13</v>
      </c>
      <c r="T156" s="76" t="s">
        <v>2</v>
      </c>
      <c r="U156" s="77" t="s">
        <v>12</v>
      </c>
      <c r="V156" s="3"/>
      <c r="W156" s="2"/>
    </row>
    <row r="157" spans="2:23" x14ac:dyDescent="0.25">
      <c r="B157" s="70"/>
      <c r="C157" s="147"/>
      <c r="D157" s="72"/>
      <c r="E157" s="73"/>
      <c r="F157" s="74"/>
      <c r="G157" s="78" t="s">
        <v>10</v>
      </c>
      <c r="H157" s="79" t="s">
        <v>9</v>
      </c>
      <c r="I157" s="79" t="s">
        <v>9</v>
      </c>
      <c r="J157" s="79" t="s">
        <v>9</v>
      </c>
      <c r="K157" s="79" t="s">
        <v>9</v>
      </c>
      <c r="L157" s="79" t="s">
        <v>9</v>
      </c>
      <c r="M157" s="79" t="s">
        <v>9</v>
      </c>
      <c r="N157" s="79" t="s">
        <v>9</v>
      </c>
      <c r="O157" s="79" t="s">
        <v>9</v>
      </c>
      <c r="P157" s="79" t="s">
        <v>9</v>
      </c>
      <c r="Q157" s="79" t="s">
        <v>9</v>
      </c>
      <c r="R157" s="79" t="s">
        <v>9</v>
      </c>
      <c r="S157" s="79" t="s">
        <v>9</v>
      </c>
      <c r="T157" s="79" t="s">
        <v>9</v>
      </c>
      <c r="U157" s="80" t="s">
        <v>9</v>
      </c>
      <c r="V157" s="3"/>
      <c r="W157" s="2"/>
    </row>
    <row r="158" spans="2:23" ht="18" x14ac:dyDescent="0.25">
      <c r="B158" s="129"/>
      <c r="C158" s="148"/>
      <c r="D158" s="98"/>
      <c r="E158" s="99"/>
      <c r="F158" s="100"/>
      <c r="G158" s="101"/>
      <c r="H158" s="81" t="s">
        <v>5</v>
      </c>
      <c r="I158" s="81" t="s">
        <v>32</v>
      </c>
      <c r="J158" s="81" t="s">
        <v>33</v>
      </c>
      <c r="K158" s="81" t="s">
        <v>34</v>
      </c>
      <c r="L158" s="81" t="s">
        <v>35</v>
      </c>
      <c r="M158" s="81" t="s">
        <v>36</v>
      </c>
      <c r="N158" s="81" t="s">
        <v>37</v>
      </c>
      <c r="O158" s="81" t="s">
        <v>38</v>
      </c>
      <c r="P158" s="81" t="s">
        <v>39</v>
      </c>
      <c r="Q158" s="81" t="s">
        <v>40</v>
      </c>
      <c r="R158" s="81" t="s">
        <v>41</v>
      </c>
      <c r="S158" s="81" t="s">
        <v>42</v>
      </c>
      <c r="T158" s="82" t="s">
        <v>43</v>
      </c>
      <c r="U158" s="83" t="s">
        <v>44</v>
      </c>
      <c r="V158" s="3"/>
      <c r="W158" s="2"/>
    </row>
    <row r="159" spans="2:23" ht="18" x14ac:dyDescent="0.25">
      <c r="B159" s="14"/>
      <c r="C159" s="154"/>
      <c r="D159" s="226"/>
      <c r="E159" s="7"/>
      <c r="F159" s="59" t="s">
        <v>31</v>
      </c>
      <c r="G159" s="24">
        <v>7.0000000000000007E-2</v>
      </c>
      <c r="H159" s="23">
        <f>H160*1.07</f>
        <v>1782.5872492260005</v>
      </c>
      <c r="I159" s="23">
        <f>H159*1.03</f>
        <v>1836.0648667027806</v>
      </c>
      <c r="J159" s="23">
        <f t="shared" ref="J159:U163" si="56">I159*1.03</f>
        <v>1891.146812703864</v>
      </c>
      <c r="K159" s="23">
        <f t="shared" si="56"/>
        <v>1947.8812170849801</v>
      </c>
      <c r="L159" s="23">
        <f t="shared" si="56"/>
        <v>2006.3176535975297</v>
      </c>
      <c r="M159" s="23">
        <f t="shared" si="56"/>
        <v>2066.5071832054555</v>
      </c>
      <c r="N159" s="23">
        <f t="shared" si="56"/>
        <v>2128.5023987016193</v>
      </c>
      <c r="O159" s="23">
        <f t="shared" si="56"/>
        <v>2192.3574706626678</v>
      </c>
      <c r="P159" s="23">
        <f t="shared" si="56"/>
        <v>2258.1281947825478</v>
      </c>
      <c r="Q159" s="23">
        <f t="shared" si="56"/>
        <v>2325.8720406260245</v>
      </c>
      <c r="R159" s="23">
        <f t="shared" si="56"/>
        <v>2395.6482018448055</v>
      </c>
      <c r="S159" s="23">
        <f t="shared" si="56"/>
        <v>2467.5176479001498</v>
      </c>
      <c r="T159" s="23">
        <f t="shared" si="56"/>
        <v>2541.5431773371542</v>
      </c>
      <c r="U159" s="51">
        <f t="shared" si="56"/>
        <v>2617.789472657269</v>
      </c>
      <c r="V159" s="3"/>
      <c r="W159" s="2"/>
    </row>
    <row r="160" spans="2:23" x14ac:dyDescent="0.25">
      <c r="B160" s="14"/>
      <c r="C160" s="142"/>
      <c r="D160" s="223"/>
      <c r="E160" s="47"/>
      <c r="F160" s="6" t="s">
        <v>8</v>
      </c>
      <c r="G160" s="9">
        <v>7.0000000000000007E-2</v>
      </c>
      <c r="H160" s="4">
        <f>H162*1.07</f>
        <v>1665.9693918000003</v>
      </c>
      <c r="I160" s="4">
        <f>H160*1.03</f>
        <v>1715.9484735540004</v>
      </c>
      <c r="J160" s="4">
        <f t="shared" si="56"/>
        <v>1767.4269277606204</v>
      </c>
      <c r="K160" s="4">
        <f t="shared" si="56"/>
        <v>1820.4497355934391</v>
      </c>
      <c r="L160" s="4">
        <f t="shared" si="56"/>
        <v>1875.0632276612423</v>
      </c>
      <c r="M160" s="4">
        <f t="shared" si="56"/>
        <v>1931.3151244910796</v>
      </c>
      <c r="N160" s="4">
        <f t="shared" si="56"/>
        <v>1989.2545782258121</v>
      </c>
      <c r="O160" s="4">
        <f t="shared" si="56"/>
        <v>2048.9322155725863</v>
      </c>
      <c r="P160" s="4">
        <f t="shared" si="56"/>
        <v>2110.4001820397639</v>
      </c>
      <c r="Q160" s="4">
        <f t="shared" si="56"/>
        <v>2173.712187500957</v>
      </c>
      <c r="R160" s="4">
        <f t="shared" si="56"/>
        <v>2238.923553125986</v>
      </c>
      <c r="S160" s="4">
        <f t="shared" si="56"/>
        <v>2306.0912597197657</v>
      </c>
      <c r="T160" s="4">
        <f t="shared" si="56"/>
        <v>2375.2739975113586</v>
      </c>
      <c r="U160" s="50">
        <f t="shared" si="56"/>
        <v>2446.5322174366993</v>
      </c>
      <c r="V160" s="3"/>
      <c r="W160" s="2"/>
    </row>
    <row r="161" spans="2:23" ht="21.75" x14ac:dyDescent="0.25">
      <c r="B161" s="103">
        <v>6</v>
      </c>
      <c r="C161" s="43" t="s">
        <v>55</v>
      </c>
      <c r="D161" s="224" t="s">
        <v>26</v>
      </c>
      <c r="E161" s="12" t="s">
        <v>25</v>
      </c>
      <c r="F161" s="6" t="s">
        <v>7</v>
      </c>
      <c r="G161" s="9">
        <v>0.05</v>
      </c>
      <c r="H161" s="4">
        <f>H162*1.05</f>
        <v>1634.8297770000004</v>
      </c>
      <c r="I161" s="4">
        <f>H161*1.03</f>
        <v>1683.8746703100005</v>
      </c>
      <c r="J161" s="4">
        <f t="shared" si="56"/>
        <v>1734.3909104193006</v>
      </c>
      <c r="K161" s="4">
        <f t="shared" si="56"/>
        <v>1786.4226377318796</v>
      </c>
      <c r="L161" s="4">
        <f t="shared" si="56"/>
        <v>1840.015316863836</v>
      </c>
      <c r="M161" s="4">
        <f t="shared" si="56"/>
        <v>1895.2157763697512</v>
      </c>
      <c r="N161" s="4">
        <f t="shared" si="56"/>
        <v>1952.0722496608439</v>
      </c>
      <c r="O161" s="4">
        <f t="shared" si="56"/>
        <v>2010.6344171506694</v>
      </c>
      <c r="P161" s="4">
        <f t="shared" si="56"/>
        <v>2070.9534496651895</v>
      </c>
      <c r="Q161" s="4">
        <f t="shared" si="56"/>
        <v>2133.0820531551453</v>
      </c>
      <c r="R161" s="4">
        <f t="shared" si="56"/>
        <v>2197.0745147497996</v>
      </c>
      <c r="S161" s="4">
        <f t="shared" si="56"/>
        <v>2262.9867501922936</v>
      </c>
      <c r="T161" s="4">
        <f t="shared" si="56"/>
        <v>2330.8763526980624</v>
      </c>
      <c r="U161" s="50">
        <f t="shared" si="56"/>
        <v>2400.8026432790043</v>
      </c>
      <c r="V161" s="3"/>
      <c r="W161" s="2"/>
    </row>
    <row r="162" spans="2:23" ht="18" x14ac:dyDescent="0.25">
      <c r="B162" s="103"/>
      <c r="C162" s="43"/>
      <c r="D162" s="224"/>
      <c r="E162" s="12"/>
      <c r="F162" s="6" t="s">
        <v>6</v>
      </c>
      <c r="G162" s="9">
        <v>0.05</v>
      </c>
      <c r="H162" s="4">
        <f>H163*1.05</f>
        <v>1556.9807400000002</v>
      </c>
      <c r="I162" s="4">
        <f>H162*1.03</f>
        <v>1603.6901622000003</v>
      </c>
      <c r="J162" s="4">
        <f t="shared" si="56"/>
        <v>1651.8008670660004</v>
      </c>
      <c r="K162" s="4">
        <f t="shared" si="56"/>
        <v>1701.3548930779805</v>
      </c>
      <c r="L162" s="4">
        <f t="shared" si="56"/>
        <v>1752.3955398703199</v>
      </c>
      <c r="M162" s="4">
        <f t="shared" si="56"/>
        <v>1804.9674060664295</v>
      </c>
      <c r="N162" s="4">
        <f t="shared" si="56"/>
        <v>1859.1164282484224</v>
      </c>
      <c r="O162" s="4">
        <f t="shared" si="56"/>
        <v>1914.889921095875</v>
      </c>
      <c r="P162" s="4">
        <f t="shared" si="56"/>
        <v>1972.3366187287513</v>
      </c>
      <c r="Q162" s="4">
        <f t="shared" si="56"/>
        <v>2031.506717290614</v>
      </c>
      <c r="R162" s="4">
        <f t="shared" si="56"/>
        <v>2092.4519188093323</v>
      </c>
      <c r="S162" s="4">
        <f t="shared" si="56"/>
        <v>2155.2254763736123</v>
      </c>
      <c r="T162" s="4">
        <f t="shared" si="56"/>
        <v>2219.8822406648205</v>
      </c>
      <c r="U162" s="50">
        <f t="shared" si="56"/>
        <v>2286.4787078847653</v>
      </c>
      <c r="V162" s="3"/>
      <c r="W162" s="2"/>
    </row>
    <row r="163" spans="2:23" ht="16.5" thickBot="1" x14ac:dyDescent="0.3">
      <c r="B163" s="36"/>
      <c r="C163" s="155"/>
      <c r="D163" s="225"/>
      <c r="E163" s="48"/>
      <c r="F163" s="34" t="s">
        <v>4</v>
      </c>
      <c r="G163" s="33" t="s">
        <v>5</v>
      </c>
      <c r="H163" s="183">
        <f>1200*1.235699</f>
        <v>1482.8388000000002</v>
      </c>
      <c r="I163" s="32">
        <f>H163*1.03</f>
        <v>1527.3239640000002</v>
      </c>
      <c r="J163" s="32">
        <f t="shared" si="56"/>
        <v>1573.1436829200002</v>
      </c>
      <c r="K163" s="32">
        <f t="shared" si="56"/>
        <v>1620.3379934076002</v>
      </c>
      <c r="L163" s="32">
        <f t="shared" si="56"/>
        <v>1668.9481332098283</v>
      </c>
      <c r="M163" s="32">
        <f t="shared" si="56"/>
        <v>1719.0165772061232</v>
      </c>
      <c r="N163" s="32">
        <f t="shared" si="56"/>
        <v>1770.5870745223069</v>
      </c>
      <c r="O163" s="32">
        <f t="shared" si="56"/>
        <v>1823.7046867579761</v>
      </c>
      <c r="P163" s="32">
        <f t="shared" si="56"/>
        <v>1878.4158273607154</v>
      </c>
      <c r="Q163" s="32">
        <f t="shared" si="56"/>
        <v>1934.7683021815369</v>
      </c>
      <c r="R163" s="32">
        <f t="shared" si="56"/>
        <v>1992.8113512469831</v>
      </c>
      <c r="S163" s="32">
        <f t="shared" si="56"/>
        <v>2052.5956917843928</v>
      </c>
      <c r="T163" s="32">
        <f t="shared" si="56"/>
        <v>2114.1735625379247</v>
      </c>
      <c r="U163" s="57">
        <f t="shared" si="56"/>
        <v>2177.5987694140626</v>
      </c>
      <c r="V163" s="3"/>
      <c r="W163" s="2"/>
    </row>
    <row r="164" spans="2:23" ht="15.75" thickBot="1" x14ac:dyDescent="0.3">
      <c r="B164" s="127"/>
      <c r="C164" s="158"/>
      <c r="D164" s="115"/>
      <c r="E164" s="115"/>
      <c r="F164" s="116"/>
      <c r="G164" s="117"/>
      <c r="H164" s="119"/>
      <c r="I164" s="119"/>
      <c r="J164" s="119"/>
      <c r="K164" s="119"/>
      <c r="L164" s="119"/>
      <c r="M164" s="119"/>
      <c r="N164" s="119"/>
      <c r="O164" s="119"/>
      <c r="P164" s="119"/>
      <c r="Q164" s="119"/>
      <c r="R164" s="119"/>
      <c r="S164" s="119"/>
      <c r="T164" s="119"/>
      <c r="U164" s="120"/>
      <c r="V164" s="3"/>
      <c r="W164" s="2"/>
    </row>
    <row r="165" spans="2:23" ht="18" x14ac:dyDescent="0.25">
      <c r="B165" s="14"/>
      <c r="C165" s="154"/>
      <c r="D165" s="226"/>
      <c r="E165" s="7"/>
      <c r="F165" s="59" t="s">
        <v>31</v>
      </c>
      <c r="G165" s="24">
        <v>7.0000000000000007E-2</v>
      </c>
      <c r="H165" s="23">
        <f>H166*1.07</f>
        <v>1827.1534090950004</v>
      </c>
      <c r="I165" s="23">
        <f>H165*1.03</f>
        <v>1881.9680113678505</v>
      </c>
      <c r="J165" s="23">
        <f t="shared" ref="J165:U169" si="57">I165*1.03</f>
        <v>1938.427051708886</v>
      </c>
      <c r="K165" s="23">
        <f t="shared" si="57"/>
        <v>1996.5798632601527</v>
      </c>
      <c r="L165" s="23">
        <f t="shared" si="57"/>
        <v>2056.4772591579572</v>
      </c>
      <c r="M165" s="23">
        <f t="shared" si="57"/>
        <v>2118.1715769326961</v>
      </c>
      <c r="N165" s="23">
        <f t="shared" si="57"/>
        <v>2181.7167242406772</v>
      </c>
      <c r="O165" s="23">
        <f t="shared" si="57"/>
        <v>2247.1682259678973</v>
      </c>
      <c r="P165" s="23">
        <f t="shared" si="57"/>
        <v>2314.5832727469342</v>
      </c>
      <c r="Q165" s="23">
        <f t="shared" si="57"/>
        <v>2384.0207709293422</v>
      </c>
      <c r="R165" s="23">
        <f t="shared" si="57"/>
        <v>2455.5413940572225</v>
      </c>
      <c r="S165" s="23">
        <f t="shared" si="57"/>
        <v>2529.2076358789391</v>
      </c>
      <c r="T165" s="23">
        <f t="shared" si="57"/>
        <v>2605.0838649553075</v>
      </c>
      <c r="U165" s="51">
        <f t="shared" si="57"/>
        <v>2683.2363809039666</v>
      </c>
      <c r="V165" s="3"/>
      <c r="W165" s="2"/>
    </row>
    <row r="166" spans="2:23" x14ac:dyDescent="0.25">
      <c r="B166" s="14"/>
      <c r="C166" s="142"/>
      <c r="D166" s="223"/>
      <c r="E166" s="47"/>
      <c r="F166" s="6" t="s">
        <v>8</v>
      </c>
      <c r="G166" s="9">
        <v>7.0000000000000007E-2</v>
      </c>
      <c r="H166" s="4">
        <f>H168*1.07</f>
        <v>1707.6200085000003</v>
      </c>
      <c r="I166" s="4">
        <f>H166*1.03</f>
        <v>1758.8486087550002</v>
      </c>
      <c r="J166" s="4">
        <f t="shared" si="57"/>
        <v>1811.6140670176503</v>
      </c>
      <c r="K166" s="4">
        <f t="shared" si="57"/>
        <v>1865.9624890281798</v>
      </c>
      <c r="L166" s="4">
        <f t="shared" si="57"/>
        <v>1921.9413636990253</v>
      </c>
      <c r="M166" s="4">
        <f t="shared" si="57"/>
        <v>1979.599604609996</v>
      </c>
      <c r="N166" s="4">
        <f t="shared" si="57"/>
        <v>2038.987592748296</v>
      </c>
      <c r="O166" s="4">
        <f t="shared" si="57"/>
        <v>2100.1572205307448</v>
      </c>
      <c r="P166" s="4">
        <f t="shared" si="57"/>
        <v>2163.1619371466672</v>
      </c>
      <c r="Q166" s="4">
        <f t="shared" si="57"/>
        <v>2228.0567952610672</v>
      </c>
      <c r="R166" s="4">
        <f t="shared" si="57"/>
        <v>2294.8984991188995</v>
      </c>
      <c r="S166" s="4">
        <f t="shared" si="57"/>
        <v>2363.7454540924664</v>
      </c>
      <c r="T166" s="4">
        <f t="shared" si="57"/>
        <v>2434.6578177152405</v>
      </c>
      <c r="U166" s="50">
        <f t="shared" si="57"/>
        <v>2507.6975522466978</v>
      </c>
      <c r="V166" s="3"/>
      <c r="W166" s="2"/>
    </row>
    <row r="167" spans="2:23" ht="39" x14ac:dyDescent="0.25">
      <c r="B167" s="103">
        <v>5</v>
      </c>
      <c r="C167" s="162" t="s">
        <v>82</v>
      </c>
      <c r="D167" s="224" t="s">
        <v>26</v>
      </c>
      <c r="E167" s="12" t="s">
        <v>25</v>
      </c>
      <c r="F167" s="6" t="s">
        <v>7</v>
      </c>
      <c r="G167" s="9">
        <v>0.05</v>
      </c>
      <c r="H167" s="4">
        <f>H168*1.05</f>
        <v>1675.7018775000001</v>
      </c>
      <c r="I167" s="4">
        <f>H167*1.03</f>
        <v>1725.9729338250002</v>
      </c>
      <c r="J167" s="4">
        <f t="shared" si="57"/>
        <v>1777.7521218397503</v>
      </c>
      <c r="K167" s="4">
        <f t="shared" si="57"/>
        <v>1831.084685494943</v>
      </c>
      <c r="L167" s="4">
        <f t="shared" si="57"/>
        <v>1886.0172260597913</v>
      </c>
      <c r="M167" s="4">
        <f t="shared" si="57"/>
        <v>1942.5977428415849</v>
      </c>
      <c r="N167" s="4">
        <f t="shared" si="57"/>
        <v>2000.8756751268324</v>
      </c>
      <c r="O167" s="4">
        <f t="shared" si="57"/>
        <v>2060.9019453806377</v>
      </c>
      <c r="P167" s="4">
        <f t="shared" si="57"/>
        <v>2122.7290037420571</v>
      </c>
      <c r="Q167" s="4">
        <f t="shared" si="57"/>
        <v>2186.4108738543187</v>
      </c>
      <c r="R167" s="4">
        <f t="shared" si="57"/>
        <v>2252.0032000699484</v>
      </c>
      <c r="S167" s="4">
        <f t="shared" si="57"/>
        <v>2319.5632960720468</v>
      </c>
      <c r="T167" s="4">
        <f t="shared" si="57"/>
        <v>2389.1501949542085</v>
      </c>
      <c r="U167" s="50">
        <f t="shared" si="57"/>
        <v>2460.8247008028347</v>
      </c>
      <c r="V167" s="3"/>
      <c r="W167" s="2"/>
    </row>
    <row r="168" spans="2:23" ht="18" x14ac:dyDescent="0.25">
      <c r="B168" s="103"/>
      <c r="C168" s="43"/>
      <c r="D168" s="224"/>
      <c r="E168" s="12"/>
      <c r="F168" s="6" t="s">
        <v>6</v>
      </c>
      <c r="G168" s="9">
        <v>0.05</v>
      </c>
      <c r="H168" s="4">
        <f>H169*1.05</f>
        <v>1595.9065500000002</v>
      </c>
      <c r="I168" s="4">
        <f>H168*1.03</f>
        <v>1643.7837465000002</v>
      </c>
      <c r="J168" s="4">
        <f t="shared" si="57"/>
        <v>1693.0972588950003</v>
      </c>
      <c r="K168" s="4">
        <f t="shared" si="57"/>
        <v>1743.8901766618503</v>
      </c>
      <c r="L168" s="4">
        <f t="shared" si="57"/>
        <v>1796.2068819617059</v>
      </c>
      <c r="M168" s="4">
        <f t="shared" si="57"/>
        <v>1850.093088420557</v>
      </c>
      <c r="N168" s="4">
        <f t="shared" si="57"/>
        <v>1905.5958810731738</v>
      </c>
      <c r="O168" s="4">
        <f t="shared" si="57"/>
        <v>1962.7637575053691</v>
      </c>
      <c r="P168" s="4">
        <f t="shared" si="57"/>
        <v>2021.6466702305302</v>
      </c>
      <c r="Q168" s="4">
        <f t="shared" si="57"/>
        <v>2082.2960703374461</v>
      </c>
      <c r="R168" s="4">
        <f t="shared" si="57"/>
        <v>2144.7649524475696</v>
      </c>
      <c r="S168" s="4">
        <f t="shared" si="57"/>
        <v>2209.1079010209969</v>
      </c>
      <c r="T168" s="4">
        <f t="shared" si="57"/>
        <v>2275.3811380516267</v>
      </c>
      <c r="U168" s="50">
        <f t="shared" si="57"/>
        <v>2343.6425721931755</v>
      </c>
      <c r="V168" s="3"/>
      <c r="W168" s="2"/>
    </row>
    <row r="169" spans="2:23" ht="16.5" thickBot="1" x14ac:dyDescent="0.3">
      <c r="B169" s="36"/>
      <c r="C169" s="155"/>
      <c r="D169" s="225"/>
      <c r="E169" s="48"/>
      <c r="F169" s="34" t="s">
        <v>4</v>
      </c>
      <c r="G169" s="33" t="s">
        <v>5</v>
      </c>
      <c r="H169" s="183">
        <f>1230*1.2357</f>
        <v>1519.9110000000001</v>
      </c>
      <c r="I169" s="32">
        <f>H169*1.03</f>
        <v>1565.5083300000001</v>
      </c>
      <c r="J169" s="32">
        <f t="shared" si="57"/>
        <v>1612.4735799000002</v>
      </c>
      <c r="K169" s="32">
        <f t="shared" si="57"/>
        <v>1660.8477872970002</v>
      </c>
      <c r="L169" s="32">
        <f t="shared" si="57"/>
        <v>1710.6732209159102</v>
      </c>
      <c r="M169" s="32">
        <f t="shared" si="57"/>
        <v>1761.9934175433875</v>
      </c>
      <c r="N169" s="32">
        <f t="shared" si="57"/>
        <v>1814.8532200696891</v>
      </c>
      <c r="O169" s="32">
        <f t="shared" si="57"/>
        <v>1869.2988166717798</v>
      </c>
      <c r="P169" s="32">
        <f t="shared" si="57"/>
        <v>1925.3777811719333</v>
      </c>
      <c r="Q169" s="32">
        <f t="shared" si="57"/>
        <v>1983.1391146070914</v>
      </c>
      <c r="R169" s="32">
        <f t="shared" si="57"/>
        <v>2042.6332880453042</v>
      </c>
      <c r="S169" s="32">
        <f t="shared" si="57"/>
        <v>2103.9122866866633</v>
      </c>
      <c r="T169" s="32">
        <f t="shared" si="57"/>
        <v>2167.0296552872633</v>
      </c>
      <c r="U169" s="57">
        <f t="shared" si="57"/>
        <v>2232.0405449458813</v>
      </c>
      <c r="V169" s="3"/>
      <c r="W169" s="2"/>
    </row>
    <row r="170" spans="2:23" ht="15.75" thickBot="1" x14ac:dyDescent="0.3">
      <c r="B170" s="127"/>
      <c r="C170" s="158"/>
      <c r="D170" s="115"/>
      <c r="E170" s="115"/>
      <c r="F170" s="116"/>
      <c r="G170" s="117"/>
      <c r="H170" s="119"/>
      <c r="I170" s="119"/>
      <c r="J170" s="119"/>
      <c r="K170" s="119"/>
      <c r="L170" s="119"/>
      <c r="M170" s="119"/>
      <c r="N170" s="119"/>
      <c r="O170" s="119"/>
      <c r="P170" s="119"/>
      <c r="Q170" s="119"/>
      <c r="R170" s="119"/>
      <c r="S170" s="119"/>
      <c r="T170" s="119"/>
      <c r="U170" s="120"/>
      <c r="V170" s="3"/>
      <c r="W170" s="2"/>
    </row>
    <row r="171" spans="2:23" ht="18" x14ac:dyDescent="0.25">
      <c r="B171" s="14"/>
      <c r="C171" s="154"/>
      <c r="D171" s="215"/>
      <c r="E171" s="7"/>
      <c r="F171" s="59" t="s">
        <v>31</v>
      </c>
      <c r="G171" s="24">
        <v>0.1</v>
      </c>
      <c r="H171" s="23">
        <f>H172*1.1</f>
        <v>1802.0104340700004</v>
      </c>
      <c r="I171" s="23">
        <f>H171*1.03</f>
        <v>1856.0707470921004</v>
      </c>
      <c r="J171" s="23">
        <f t="shared" ref="J171:U175" si="58">I171*1.03</f>
        <v>1911.7528695048634</v>
      </c>
      <c r="K171" s="23">
        <f t="shared" si="58"/>
        <v>1969.1054555900093</v>
      </c>
      <c r="L171" s="23">
        <f t="shared" si="58"/>
        <v>2028.1786192577097</v>
      </c>
      <c r="M171" s="23">
        <f t="shared" si="58"/>
        <v>2089.0239778354412</v>
      </c>
      <c r="N171" s="23">
        <f t="shared" si="58"/>
        <v>2151.6946971705047</v>
      </c>
      <c r="O171" s="23">
        <f t="shared" si="58"/>
        <v>2216.24553808562</v>
      </c>
      <c r="P171" s="23">
        <f t="shared" si="58"/>
        <v>2282.7329042281885</v>
      </c>
      <c r="Q171" s="23">
        <f t="shared" si="58"/>
        <v>2351.2148913550341</v>
      </c>
      <c r="R171" s="23">
        <f t="shared" si="58"/>
        <v>2421.7513380956852</v>
      </c>
      <c r="S171" s="23">
        <f t="shared" si="58"/>
        <v>2494.403878238556</v>
      </c>
      <c r="T171" s="23">
        <f t="shared" si="58"/>
        <v>2569.2359945857129</v>
      </c>
      <c r="U171" s="51">
        <f t="shared" si="58"/>
        <v>2646.3130744232844</v>
      </c>
      <c r="V171" s="3"/>
      <c r="W171" s="2"/>
    </row>
    <row r="172" spans="2:23" x14ac:dyDescent="0.25">
      <c r="B172" s="14"/>
      <c r="C172" s="142"/>
      <c r="D172" s="216"/>
      <c r="E172" s="47"/>
      <c r="F172" s="6" t="s">
        <v>8</v>
      </c>
      <c r="G172" s="9">
        <v>7.0000000000000007E-2</v>
      </c>
      <c r="H172" s="4">
        <f>H174*1.07</f>
        <v>1638.1913037000002</v>
      </c>
      <c r="I172" s="4">
        <f>H172*1.03</f>
        <v>1687.3370428110002</v>
      </c>
      <c r="J172" s="4">
        <f t="shared" si="58"/>
        <v>1737.9571540953302</v>
      </c>
      <c r="K172" s="4">
        <f t="shared" si="58"/>
        <v>1790.0958687181901</v>
      </c>
      <c r="L172" s="4">
        <f t="shared" si="58"/>
        <v>1843.7987447797359</v>
      </c>
      <c r="M172" s="4">
        <f t="shared" si="58"/>
        <v>1899.1127071231281</v>
      </c>
      <c r="N172" s="4">
        <f t="shared" si="58"/>
        <v>1956.0860883368221</v>
      </c>
      <c r="O172" s="4">
        <f t="shared" si="58"/>
        <v>2014.7686709869267</v>
      </c>
      <c r="P172" s="4">
        <f t="shared" si="58"/>
        <v>2075.2117311165348</v>
      </c>
      <c r="Q172" s="4">
        <f t="shared" si="58"/>
        <v>2137.4680830500311</v>
      </c>
      <c r="R172" s="4">
        <f t="shared" si="58"/>
        <v>2201.5921255415319</v>
      </c>
      <c r="S172" s="4">
        <f t="shared" si="58"/>
        <v>2267.639889307778</v>
      </c>
      <c r="T172" s="4">
        <f t="shared" si="58"/>
        <v>2335.6690859870114</v>
      </c>
      <c r="U172" s="50">
        <f t="shared" si="58"/>
        <v>2405.7391585666219</v>
      </c>
      <c r="V172" s="3"/>
      <c r="W172" s="2"/>
    </row>
    <row r="173" spans="2:23" ht="76.5" x14ac:dyDescent="0.25">
      <c r="B173" s="103">
        <v>4</v>
      </c>
      <c r="C173" s="160" t="s">
        <v>93</v>
      </c>
      <c r="D173" s="217" t="s">
        <v>54</v>
      </c>
      <c r="E173" s="12" t="s">
        <v>25</v>
      </c>
      <c r="F173" s="6" t="s">
        <v>7</v>
      </c>
      <c r="G173" s="9">
        <v>7.0000000000000007E-2</v>
      </c>
      <c r="H173" s="4">
        <f>H174*1.07</f>
        <v>1638.1913037000002</v>
      </c>
      <c r="I173" s="4">
        <f>H173*1.03</f>
        <v>1687.3370428110002</v>
      </c>
      <c r="J173" s="4">
        <f t="shared" si="58"/>
        <v>1737.9571540953302</v>
      </c>
      <c r="K173" s="4">
        <f t="shared" si="58"/>
        <v>1790.0958687181901</v>
      </c>
      <c r="L173" s="4">
        <f t="shared" si="58"/>
        <v>1843.7987447797359</v>
      </c>
      <c r="M173" s="4">
        <f t="shared" si="58"/>
        <v>1899.1127071231281</v>
      </c>
      <c r="N173" s="4">
        <f t="shared" si="58"/>
        <v>1956.0860883368221</v>
      </c>
      <c r="O173" s="4">
        <f t="shared" si="58"/>
        <v>2014.7686709869267</v>
      </c>
      <c r="P173" s="4">
        <f t="shared" si="58"/>
        <v>2075.2117311165348</v>
      </c>
      <c r="Q173" s="4">
        <f t="shared" si="58"/>
        <v>2137.4680830500311</v>
      </c>
      <c r="R173" s="4">
        <f t="shared" si="58"/>
        <v>2201.5921255415319</v>
      </c>
      <c r="S173" s="4">
        <f t="shared" si="58"/>
        <v>2267.639889307778</v>
      </c>
      <c r="T173" s="4">
        <f t="shared" si="58"/>
        <v>2335.6690859870114</v>
      </c>
      <c r="U173" s="50">
        <f t="shared" si="58"/>
        <v>2405.7391585666219</v>
      </c>
      <c r="V173" s="3"/>
      <c r="W173" s="2"/>
    </row>
    <row r="174" spans="2:23" ht="18" x14ac:dyDescent="0.25">
      <c r="B174" s="103"/>
      <c r="C174" s="43"/>
      <c r="D174" s="217"/>
      <c r="E174" s="12"/>
      <c r="F174" s="6" t="s">
        <v>6</v>
      </c>
      <c r="G174" s="9">
        <v>0.05</v>
      </c>
      <c r="H174" s="4">
        <f>H175*1.05</f>
        <v>1531.01991</v>
      </c>
      <c r="I174" s="4">
        <f>H174*1.03</f>
        <v>1576.9505073</v>
      </c>
      <c r="J174" s="4">
        <f t="shared" si="58"/>
        <v>1624.2590225190002</v>
      </c>
      <c r="K174" s="4">
        <f t="shared" si="58"/>
        <v>1672.9867931945703</v>
      </c>
      <c r="L174" s="4">
        <f t="shared" si="58"/>
        <v>1723.1763969904075</v>
      </c>
      <c r="M174" s="4">
        <f t="shared" si="58"/>
        <v>1774.8716889001198</v>
      </c>
      <c r="N174" s="4">
        <f t="shared" si="58"/>
        <v>1828.1178395671234</v>
      </c>
      <c r="O174" s="4">
        <f t="shared" si="58"/>
        <v>1882.9613747541371</v>
      </c>
      <c r="P174" s="4">
        <f t="shared" si="58"/>
        <v>1939.4502159967612</v>
      </c>
      <c r="Q174" s="4">
        <f t="shared" si="58"/>
        <v>1997.6337224766642</v>
      </c>
      <c r="R174" s="4">
        <f t="shared" si="58"/>
        <v>2057.5627341509639</v>
      </c>
      <c r="S174" s="4">
        <f t="shared" si="58"/>
        <v>2119.2896161754929</v>
      </c>
      <c r="T174" s="4">
        <f t="shared" si="58"/>
        <v>2182.868304660758</v>
      </c>
      <c r="U174" s="50">
        <f t="shared" si="58"/>
        <v>2248.3543538005806</v>
      </c>
      <c r="V174" s="3"/>
      <c r="W174" s="2"/>
    </row>
    <row r="175" spans="2:23" ht="16.5" thickBot="1" x14ac:dyDescent="0.3">
      <c r="B175" s="36"/>
      <c r="C175" s="155"/>
      <c r="D175" s="218"/>
      <c r="E175" s="48"/>
      <c r="F175" s="34" t="s">
        <v>4</v>
      </c>
      <c r="G175" s="33" t="s">
        <v>5</v>
      </c>
      <c r="H175" s="183">
        <f>1180*1.23569</f>
        <v>1458.1142</v>
      </c>
      <c r="I175" s="32">
        <f>H175*1.03</f>
        <v>1501.857626</v>
      </c>
      <c r="J175" s="32">
        <f t="shared" si="58"/>
        <v>1546.91335478</v>
      </c>
      <c r="K175" s="32">
        <f t="shared" si="58"/>
        <v>1593.3207554234</v>
      </c>
      <c r="L175" s="32">
        <f t="shared" si="58"/>
        <v>1641.1203780861019</v>
      </c>
      <c r="M175" s="32">
        <f t="shared" si="58"/>
        <v>1690.3539894286851</v>
      </c>
      <c r="N175" s="32">
        <f t="shared" si="58"/>
        <v>1741.0646091115457</v>
      </c>
      <c r="O175" s="32">
        <f t="shared" si="58"/>
        <v>1793.2965473848922</v>
      </c>
      <c r="P175" s="32">
        <f t="shared" si="58"/>
        <v>1847.0954438064389</v>
      </c>
      <c r="Q175" s="32">
        <f t="shared" si="58"/>
        <v>1902.508307120632</v>
      </c>
      <c r="R175" s="32">
        <f t="shared" si="58"/>
        <v>1959.5835563342509</v>
      </c>
      <c r="S175" s="32">
        <f t="shared" si="58"/>
        <v>2018.3710630242786</v>
      </c>
      <c r="T175" s="32">
        <f t="shared" si="58"/>
        <v>2078.9221949150069</v>
      </c>
      <c r="U175" s="57">
        <f t="shared" si="58"/>
        <v>2141.289860762457</v>
      </c>
      <c r="V175" s="3"/>
      <c r="W175" s="2"/>
    </row>
    <row r="176" spans="2:23" ht="16.5" thickBot="1" x14ac:dyDescent="0.3">
      <c r="B176" s="130"/>
      <c r="C176" s="161"/>
      <c r="D176" s="132"/>
      <c r="E176" s="26"/>
      <c r="F176" s="28"/>
      <c r="G176" s="29"/>
      <c r="H176" s="133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3"/>
      <c r="W176" s="2"/>
    </row>
    <row r="177" spans="2:23" ht="95.25" x14ac:dyDescent="0.25">
      <c r="B177" s="62" t="s">
        <v>69</v>
      </c>
      <c r="C177" s="146" t="s">
        <v>22</v>
      </c>
      <c r="D177" s="64" t="s">
        <v>23</v>
      </c>
      <c r="E177" s="65" t="s">
        <v>24</v>
      </c>
      <c r="F177" s="66" t="s">
        <v>46</v>
      </c>
      <c r="G177" s="67" t="s">
        <v>21</v>
      </c>
      <c r="H177" s="92" t="s">
        <v>47</v>
      </c>
      <c r="I177" s="68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9"/>
      <c r="V177" s="3"/>
      <c r="W177" s="2"/>
    </row>
    <row r="178" spans="2:23" ht="15.75" x14ac:dyDescent="0.25">
      <c r="B178" s="70"/>
      <c r="C178" s="147" t="s">
        <v>11</v>
      </c>
      <c r="D178" s="72"/>
      <c r="E178" s="73"/>
      <c r="F178" s="74"/>
      <c r="G178" s="75"/>
      <c r="H178" s="76" t="s">
        <v>20</v>
      </c>
      <c r="I178" s="76" t="s">
        <v>19</v>
      </c>
      <c r="J178" s="76" t="s">
        <v>18</v>
      </c>
      <c r="K178" s="76" t="s">
        <v>3</v>
      </c>
      <c r="L178" s="76" t="s">
        <v>1</v>
      </c>
      <c r="M178" s="76" t="s">
        <v>17</v>
      </c>
      <c r="N178" s="76" t="s">
        <v>0</v>
      </c>
      <c r="O178" s="76" t="s">
        <v>16</v>
      </c>
      <c r="P178" s="76" t="s">
        <v>4</v>
      </c>
      <c r="Q178" s="76" t="s">
        <v>15</v>
      </c>
      <c r="R178" s="76" t="s">
        <v>14</v>
      </c>
      <c r="S178" s="76" t="s">
        <v>13</v>
      </c>
      <c r="T178" s="76" t="s">
        <v>2</v>
      </c>
      <c r="U178" s="77" t="s">
        <v>12</v>
      </c>
      <c r="V178" s="3"/>
      <c r="W178" s="2"/>
    </row>
    <row r="179" spans="2:23" x14ac:dyDescent="0.25">
      <c r="B179" s="70"/>
      <c r="C179" s="147"/>
      <c r="D179" s="72"/>
      <c r="E179" s="73"/>
      <c r="F179" s="74"/>
      <c r="G179" s="78" t="s">
        <v>10</v>
      </c>
      <c r="H179" s="79" t="s">
        <v>9</v>
      </c>
      <c r="I179" s="79" t="s">
        <v>9</v>
      </c>
      <c r="J179" s="79" t="s">
        <v>9</v>
      </c>
      <c r="K179" s="79" t="s">
        <v>9</v>
      </c>
      <c r="L179" s="79" t="s">
        <v>9</v>
      </c>
      <c r="M179" s="79" t="s">
        <v>9</v>
      </c>
      <c r="N179" s="79" t="s">
        <v>9</v>
      </c>
      <c r="O179" s="79" t="s">
        <v>9</v>
      </c>
      <c r="P179" s="79" t="s">
        <v>9</v>
      </c>
      <c r="Q179" s="79" t="s">
        <v>9</v>
      </c>
      <c r="R179" s="79" t="s">
        <v>9</v>
      </c>
      <c r="S179" s="79" t="s">
        <v>9</v>
      </c>
      <c r="T179" s="79" t="s">
        <v>9</v>
      </c>
      <c r="U179" s="80" t="s">
        <v>9</v>
      </c>
      <c r="V179" s="3"/>
      <c r="W179" s="2"/>
    </row>
    <row r="180" spans="2:23" ht="18.75" thickBot="1" x14ac:dyDescent="0.3">
      <c r="B180" s="129"/>
      <c r="C180" s="148"/>
      <c r="D180" s="98"/>
      <c r="E180" s="99"/>
      <c r="F180" s="100"/>
      <c r="G180" s="101"/>
      <c r="H180" s="81" t="s">
        <v>5</v>
      </c>
      <c r="I180" s="81" t="s">
        <v>32</v>
      </c>
      <c r="J180" s="81" t="s">
        <v>33</v>
      </c>
      <c r="K180" s="81" t="s">
        <v>34</v>
      </c>
      <c r="L180" s="81" t="s">
        <v>35</v>
      </c>
      <c r="M180" s="81" t="s">
        <v>36</v>
      </c>
      <c r="N180" s="81" t="s">
        <v>37</v>
      </c>
      <c r="O180" s="81" t="s">
        <v>38</v>
      </c>
      <c r="P180" s="81" t="s">
        <v>39</v>
      </c>
      <c r="Q180" s="81" t="s">
        <v>40</v>
      </c>
      <c r="R180" s="81" t="s">
        <v>41</v>
      </c>
      <c r="S180" s="81" t="s">
        <v>42</v>
      </c>
      <c r="T180" s="82" t="s">
        <v>43</v>
      </c>
      <c r="U180" s="83" t="s">
        <v>44</v>
      </c>
      <c r="V180" s="3"/>
      <c r="W180" s="2"/>
    </row>
    <row r="181" spans="2:23" ht="18" x14ac:dyDescent="0.25">
      <c r="B181" s="52"/>
      <c r="C181" s="163"/>
      <c r="D181" s="222"/>
      <c r="E181" s="53"/>
      <c r="F181" s="60" t="s">
        <v>31</v>
      </c>
      <c r="G181" s="54">
        <v>7.0000000000000007E-2</v>
      </c>
      <c r="H181" s="55">
        <f>H182*1.07</f>
        <v>1693.4592572100003</v>
      </c>
      <c r="I181" s="55">
        <f>H181*1.03</f>
        <v>1744.2630349263004</v>
      </c>
      <c r="J181" s="55">
        <f t="shared" ref="J181:U185" si="59">I181*1.03</f>
        <v>1796.5909259740895</v>
      </c>
      <c r="K181" s="55">
        <f t="shared" si="59"/>
        <v>1850.4886537533123</v>
      </c>
      <c r="L181" s="55">
        <f t="shared" si="59"/>
        <v>1906.0033133659117</v>
      </c>
      <c r="M181" s="55">
        <f t="shared" si="59"/>
        <v>1963.1834127668892</v>
      </c>
      <c r="N181" s="55">
        <f t="shared" si="59"/>
        <v>2022.0789151498959</v>
      </c>
      <c r="O181" s="55">
        <f t="shared" si="59"/>
        <v>2082.7412826043928</v>
      </c>
      <c r="P181" s="55">
        <f t="shared" si="59"/>
        <v>2145.2235210825247</v>
      </c>
      <c r="Q181" s="55">
        <f t="shared" si="59"/>
        <v>2209.5802267150007</v>
      </c>
      <c r="R181" s="55">
        <f t="shared" si="59"/>
        <v>2275.867633516451</v>
      </c>
      <c r="S181" s="55">
        <f t="shared" si="59"/>
        <v>2344.1436625219444</v>
      </c>
      <c r="T181" s="55">
        <f t="shared" si="59"/>
        <v>2414.4679723976028</v>
      </c>
      <c r="U181" s="56">
        <f t="shared" si="59"/>
        <v>2486.9020115695312</v>
      </c>
      <c r="V181" s="3"/>
      <c r="W181" s="2"/>
    </row>
    <row r="182" spans="2:23" x14ac:dyDescent="0.25">
      <c r="B182" s="14"/>
      <c r="C182" s="142"/>
      <c r="D182" s="223"/>
      <c r="E182" s="47"/>
      <c r="F182" s="6" t="s">
        <v>8</v>
      </c>
      <c r="G182" s="9">
        <v>7.0000000000000007E-2</v>
      </c>
      <c r="H182" s="4">
        <f>H184*1.07</f>
        <v>1582.6722030000001</v>
      </c>
      <c r="I182" s="4">
        <f>H182*1.03</f>
        <v>1630.1523690900001</v>
      </c>
      <c r="J182" s="4">
        <f t="shared" si="59"/>
        <v>1679.0569401627001</v>
      </c>
      <c r="K182" s="4">
        <f t="shared" si="59"/>
        <v>1729.4286483675812</v>
      </c>
      <c r="L182" s="4">
        <f t="shared" si="59"/>
        <v>1781.3115078186088</v>
      </c>
      <c r="M182" s="4">
        <f t="shared" si="59"/>
        <v>1834.750853053167</v>
      </c>
      <c r="N182" s="4">
        <f t="shared" si="59"/>
        <v>1889.793378644762</v>
      </c>
      <c r="O182" s="4">
        <f t="shared" si="59"/>
        <v>1946.4871800041049</v>
      </c>
      <c r="P182" s="4">
        <f t="shared" si="59"/>
        <v>2004.8817954042281</v>
      </c>
      <c r="Q182" s="4">
        <f t="shared" si="59"/>
        <v>2065.028249266355</v>
      </c>
      <c r="R182" s="4">
        <f t="shared" si="59"/>
        <v>2126.979096744346</v>
      </c>
      <c r="S182" s="4">
        <f t="shared" si="59"/>
        <v>2190.7884696466763</v>
      </c>
      <c r="T182" s="4">
        <f t="shared" si="59"/>
        <v>2256.5121237360768</v>
      </c>
      <c r="U182" s="50">
        <f t="shared" si="59"/>
        <v>2324.2074874481591</v>
      </c>
      <c r="V182" s="3"/>
      <c r="W182" s="2"/>
    </row>
    <row r="183" spans="2:23" ht="51" x14ac:dyDescent="0.25">
      <c r="B183" s="103">
        <v>3</v>
      </c>
      <c r="C183" s="18" t="s">
        <v>100</v>
      </c>
      <c r="D183" s="224" t="s">
        <v>26</v>
      </c>
      <c r="E183" s="12" t="s">
        <v>25</v>
      </c>
      <c r="F183" s="6" t="s">
        <v>7</v>
      </c>
      <c r="G183" s="9">
        <v>0.05</v>
      </c>
      <c r="H183" s="4">
        <f>H184*1.05</f>
        <v>1553.089545</v>
      </c>
      <c r="I183" s="4">
        <f>H183*1.03</f>
        <v>1599.6822313500002</v>
      </c>
      <c r="J183" s="4">
        <f t="shared" si="59"/>
        <v>1647.6726982905002</v>
      </c>
      <c r="K183" s="4">
        <f t="shared" si="59"/>
        <v>1697.1028792392153</v>
      </c>
      <c r="L183" s="4">
        <f t="shared" si="59"/>
        <v>1748.0159656163919</v>
      </c>
      <c r="M183" s="4">
        <f t="shared" si="59"/>
        <v>1800.4564445848837</v>
      </c>
      <c r="N183" s="4">
        <f t="shared" si="59"/>
        <v>1854.4701379224302</v>
      </c>
      <c r="O183" s="4">
        <f t="shared" si="59"/>
        <v>1910.1042420601032</v>
      </c>
      <c r="P183" s="4">
        <f t="shared" si="59"/>
        <v>1967.4073693219063</v>
      </c>
      <c r="Q183" s="4">
        <f t="shared" si="59"/>
        <v>2026.4295904015637</v>
      </c>
      <c r="R183" s="4">
        <f t="shared" si="59"/>
        <v>2087.2224781136106</v>
      </c>
      <c r="S183" s="4">
        <f t="shared" si="59"/>
        <v>2149.8391524570188</v>
      </c>
      <c r="T183" s="4">
        <f t="shared" si="59"/>
        <v>2214.3343270307296</v>
      </c>
      <c r="U183" s="50">
        <f t="shared" si="59"/>
        <v>2280.7643568416515</v>
      </c>
      <c r="V183" s="3"/>
      <c r="W183" s="2"/>
    </row>
    <row r="184" spans="2:23" ht="18" x14ac:dyDescent="0.25">
      <c r="B184" s="103"/>
      <c r="C184" s="43"/>
      <c r="D184" s="224"/>
      <c r="E184" s="12"/>
      <c r="F184" s="6" t="s">
        <v>6</v>
      </c>
      <c r="G184" s="9">
        <v>0.05</v>
      </c>
      <c r="H184" s="4">
        <f>H185*1.05</f>
        <v>1479.1329000000001</v>
      </c>
      <c r="I184" s="4">
        <f>H184*1.03</f>
        <v>1523.506887</v>
      </c>
      <c r="J184" s="4">
        <f t="shared" si="59"/>
        <v>1569.21209361</v>
      </c>
      <c r="K184" s="4">
        <f t="shared" si="59"/>
        <v>1616.2884564183</v>
      </c>
      <c r="L184" s="4">
        <f t="shared" si="59"/>
        <v>1664.777110110849</v>
      </c>
      <c r="M184" s="4">
        <f t="shared" si="59"/>
        <v>1714.7204234141745</v>
      </c>
      <c r="N184" s="4">
        <f t="shared" si="59"/>
        <v>1766.1620361165999</v>
      </c>
      <c r="O184" s="4">
        <f t="shared" si="59"/>
        <v>1819.146897200098</v>
      </c>
      <c r="P184" s="4">
        <f t="shared" si="59"/>
        <v>1873.721304116101</v>
      </c>
      <c r="Q184" s="4">
        <f t="shared" si="59"/>
        <v>1929.9329432395841</v>
      </c>
      <c r="R184" s="4">
        <f t="shared" si="59"/>
        <v>1987.8309315367717</v>
      </c>
      <c r="S184" s="4">
        <f t="shared" si="59"/>
        <v>2047.465859482875</v>
      </c>
      <c r="T184" s="4">
        <f t="shared" si="59"/>
        <v>2108.8898352673614</v>
      </c>
      <c r="U184" s="50">
        <f t="shared" si="59"/>
        <v>2172.1565303253824</v>
      </c>
      <c r="V184" s="3"/>
      <c r="W184" s="2"/>
    </row>
    <row r="185" spans="2:23" ht="16.5" thickBot="1" x14ac:dyDescent="0.3">
      <c r="B185" s="36"/>
      <c r="C185" s="155"/>
      <c r="D185" s="225"/>
      <c r="E185" s="48"/>
      <c r="F185" s="34" t="s">
        <v>4</v>
      </c>
      <c r="G185" s="33" t="s">
        <v>5</v>
      </c>
      <c r="H185" s="183">
        <f>1140*1.2357</f>
        <v>1408.6980000000001</v>
      </c>
      <c r="I185" s="32">
        <f>H185*1.03</f>
        <v>1450.9589400000002</v>
      </c>
      <c r="J185" s="32">
        <f t="shared" si="59"/>
        <v>1494.4877082000003</v>
      </c>
      <c r="K185" s="32">
        <f t="shared" si="59"/>
        <v>1539.3223394460003</v>
      </c>
      <c r="L185" s="32">
        <f t="shared" si="59"/>
        <v>1585.5020096293804</v>
      </c>
      <c r="M185" s="32">
        <f t="shared" si="59"/>
        <v>1633.0670699182617</v>
      </c>
      <c r="N185" s="32">
        <f t="shared" si="59"/>
        <v>1682.0590820158095</v>
      </c>
      <c r="O185" s="32">
        <f t="shared" si="59"/>
        <v>1732.5208544762838</v>
      </c>
      <c r="P185" s="32">
        <f t="shared" si="59"/>
        <v>1784.4964801105723</v>
      </c>
      <c r="Q185" s="32">
        <f t="shared" si="59"/>
        <v>1838.0313745138894</v>
      </c>
      <c r="R185" s="32">
        <f t="shared" si="59"/>
        <v>1893.1723157493061</v>
      </c>
      <c r="S185" s="32">
        <f t="shared" si="59"/>
        <v>1949.9674852217854</v>
      </c>
      <c r="T185" s="32">
        <f t="shared" si="59"/>
        <v>2008.4665097784391</v>
      </c>
      <c r="U185" s="57">
        <f t="shared" si="59"/>
        <v>2068.7205050717921</v>
      </c>
      <c r="V185" s="3"/>
      <c r="W185" s="2"/>
    </row>
    <row r="186" spans="2:23" ht="15.75" thickBot="1" x14ac:dyDescent="0.3">
      <c r="B186" s="121"/>
      <c r="C186" s="157"/>
      <c r="D186" s="122"/>
      <c r="E186" s="122"/>
      <c r="F186" s="123"/>
      <c r="G186" s="124"/>
      <c r="H186" s="125"/>
      <c r="I186" s="125"/>
      <c r="J186" s="125"/>
      <c r="K186" s="125"/>
      <c r="L186" s="125"/>
      <c r="M186" s="125"/>
      <c r="N186" s="125"/>
      <c r="O186" s="125"/>
      <c r="P186" s="125"/>
      <c r="Q186" s="125"/>
      <c r="R186" s="125"/>
      <c r="S186" s="125"/>
      <c r="T186" s="125"/>
      <c r="U186" s="126"/>
      <c r="V186" s="3"/>
      <c r="W186" s="2"/>
    </row>
    <row r="187" spans="2:23" ht="18" x14ac:dyDescent="0.25">
      <c r="B187" s="14"/>
      <c r="C187" s="154"/>
      <c r="D187" s="230"/>
      <c r="E187" s="7"/>
      <c r="F187" s="59" t="s">
        <v>31</v>
      </c>
      <c r="G187" s="24">
        <v>7.0000000000000007E-2</v>
      </c>
      <c r="H187" s="23">
        <f>H188*1.15</f>
        <v>1805.4357667500001</v>
      </c>
      <c r="I187" s="23">
        <f>H187*1.03</f>
        <v>1859.5988397525002</v>
      </c>
      <c r="J187" s="23">
        <f t="shared" ref="J187:U191" si="60">I187*1.03</f>
        <v>1915.3868049450753</v>
      </c>
      <c r="K187" s="23">
        <f t="shared" si="60"/>
        <v>1972.8484090934276</v>
      </c>
      <c r="L187" s="23">
        <f t="shared" si="60"/>
        <v>2032.0338613662304</v>
      </c>
      <c r="M187" s="23">
        <f t="shared" si="60"/>
        <v>2092.9948772072175</v>
      </c>
      <c r="N187" s="23">
        <f t="shared" si="60"/>
        <v>2155.784723523434</v>
      </c>
      <c r="O187" s="23">
        <f t="shared" si="60"/>
        <v>2220.4582652291369</v>
      </c>
      <c r="P187" s="23">
        <f t="shared" si="60"/>
        <v>2287.0720131860112</v>
      </c>
      <c r="Q187" s="23">
        <f t="shared" si="60"/>
        <v>2355.6841735815915</v>
      </c>
      <c r="R187" s="23">
        <f t="shared" si="60"/>
        <v>2426.3546987890395</v>
      </c>
      <c r="S187" s="23">
        <f t="shared" si="60"/>
        <v>2499.1453397527107</v>
      </c>
      <c r="T187" s="23">
        <f t="shared" si="60"/>
        <v>2574.1196999452923</v>
      </c>
      <c r="U187" s="51">
        <f t="shared" si="60"/>
        <v>2651.343290943651</v>
      </c>
      <c r="V187" s="3"/>
      <c r="W187" s="2"/>
    </row>
    <row r="188" spans="2:23" x14ac:dyDescent="0.25">
      <c r="B188" s="14"/>
      <c r="C188" s="142"/>
      <c r="D188" s="231"/>
      <c r="E188" s="47"/>
      <c r="F188" s="6" t="s">
        <v>8</v>
      </c>
      <c r="G188" s="9">
        <v>0.05</v>
      </c>
      <c r="H188" s="4">
        <f>H190*1.1</f>
        <v>1569.9441450000002</v>
      </c>
      <c r="I188" s="4">
        <f>H188*1.03</f>
        <v>1617.0424693500001</v>
      </c>
      <c r="J188" s="4">
        <f t="shared" si="60"/>
        <v>1665.5537434305002</v>
      </c>
      <c r="K188" s="4">
        <f t="shared" si="60"/>
        <v>1715.5203557334153</v>
      </c>
      <c r="L188" s="4">
        <f t="shared" si="60"/>
        <v>1766.9859664054177</v>
      </c>
      <c r="M188" s="4">
        <f t="shared" si="60"/>
        <v>1819.9955453975804</v>
      </c>
      <c r="N188" s="4">
        <f t="shared" si="60"/>
        <v>1874.5954117595079</v>
      </c>
      <c r="O188" s="4">
        <f t="shared" si="60"/>
        <v>1930.8332741122931</v>
      </c>
      <c r="P188" s="4">
        <f t="shared" si="60"/>
        <v>1988.758272335662</v>
      </c>
      <c r="Q188" s="4">
        <f t="shared" si="60"/>
        <v>2048.421020505732</v>
      </c>
      <c r="R188" s="4">
        <f t="shared" si="60"/>
        <v>2109.873651120904</v>
      </c>
      <c r="S188" s="4">
        <f t="shared" si="60"/>
        <v>2173.169860654531</v>
      </c>
      <c r="T188" s="4">
        <f t="shared" si="60"/>
        <v>2238.3649564741672</v>
      </c>
      <c r="U188" s="50">
        <f t="shared" si="60"/>
        <v>2305.5159051683922</v>
      </c>
      <c r="V188" s="3"/>
      <c r="W188" s="2"/>
    </row>
    <row r="189" spans="2:23" ht="25.5" x14ac:dyDescent="0.25">
      <c r="B189" s="103">
        <v>2</v>
      </c>
      <c r="C189" s="18" t="s">
        <v>96</v>
      </c>
      <c r="D189" s="232" t="s">
        <v>56</v>
      </c>
      <c r="E189" s="12" t="s">
        <v>25</v>
      </c>
      <c r="F189" s="6" t="s">
        <v>7</v>
      </c>
      <c r="G189" s="9">
        <v>0.05</v>
      </c>
      <c r="H189" s="4">
        <f>H190*1.07</f>
        <v>1527.1274865000003</v>
      </c>
      <c r="I189" s="4">
        <f>H189*1.03</f>
        <v>1572.9413110950004</v>
      </c>
      <c r="J189" s="4">
        <f t="shared" si="60"/>
        <v>1620.1295504278505</v>
      </c>
      <c r="K189" s="4">
        <f t="shared" si="60"/>
        <v>1668.733436940686</v>
      </c>
      <c r="L189" s="4">
        <f t="shared" si="60"/>
        <v>1718.7954400489066</v>
      </c>
      <c r="M189" s="4">
        <f t="shared" si="60"/>
        <v>1770.3593032503738</v>
      </c>
      <c r="N189" s="4">
        <f t="shared" si="60"/>
        <v>1823.4700823478852</v>
      </c>
      <c r="O189" s="4">
        <f t="shared" si="60"/>
        <v>1878.1741848183217</v>
      </c>
      <c r="P189" s="4">
        <f t="shared" si="60"/>
        <v>1934.5194103628714</v>
      </c>
      <c r="Q189" s="4">
        <f t="shared" si="60"/>
        <v>1992.5549926737576</v>
      </c>
      <c r="R189" s="4">
        <f t="shared" si="60"/>
        <v>2052.3316424539703</v>
      </c>
      <c r="S189" s="4">
        <f t="shared" si="60"/>
        <v>2113.9015917275897</v>
      </c>
      <c r="T189" s="4">
        <f t="shared" si="60"/>
        <v>2177.3186394794175</v>
      </c>
      <c r="U189" s="50">
        <f t="shared" si="60"/>
        <v>2242.6381986638003</v>
      </c>
      <c r="V189" s="3"/>
      <c r="W189" s="2"/>
    </row>
    <row r="190" spans="2:23" ht="18" x14ac:dyDescent="0.25">
      <c r="B190" s="103"/>
      <c r="C190" s="43"/>
      <c r="D190" s="232"/>
      <c r="E190" s="12"/>
      <c r="F190" s="6" t="s">
        <v>6</v>
      </c>
      <c r="G190" s="9">
        <v>0.05</v>
      </c>
      <c r="H190" s="4">
        <f>H191*1.05</f>
        <v>1427.2219500000001</v>
      </c>
      <c r="I190" s="4">
        <f>H190*1.03</f>
        <v>1470.0386085000002</v>
      </c>
      <c r="J190" s="4">
        <f t="shared" si="60"/>
        <v>1514.1397667550002</v>
      </c>
      <c r="K190" s="4">
        <f t="shared" si="60"/>
        <v>1559.5639597576503</v>
      </c>
      <c r="L190" s="4">
        <f t="shared" si="60"/>
        <v>1606.3508785503798</v>
      </c>
      <c r="M190" s="4">
        <f t="shared" si="60"/>
        <v>1654.5414049068911</v>
      </c>
      <c r="N190" s="4">
        <f t="shared" si="60"/>
        <v>1704.1776470540979</v>
      </c>
      <c r="O190" s="4">
        <f t="shared" si="60"/>
        <v>1755.3029764657208</v>
      </c>
      <c r="P190" s="4">
        <f t="shared" si="60"/>
        <v>1807.9620657596925</v>
      </c>
      <c r="Q190" s="4">
        <f t="shared" si="60"/>
        <v>1862.2009277324833</v>
      </c>
      <c r="R190" s="4">
        <f t="shared" si="60"/>
        <v>1918.0669555644579</v>
      </c>
      <c r="S190" s="4">
        <f t="shared" si="60"/>
        <v>1975.6089642313916</v>
      </c>
      <c r="T190" s="4">
        <f t="shared" si="60"/>
        <v>2034.8772331583334</v>
      </c>
      <c r="U190" s="50">
        <f t="shared" si="60"/>
        <v>2095.9235501530834</v>
      </c>
      <c r="V190" s="3"/>
      <c r="W190" s="2"/>
    </row>
    <row r="191" spans="2:23" ht="16.5" thickBot="1" x14ac:dyDescent="0.3">
      <c r="B191" s="36"/>
      <c r="C191" s="155"/>
      <c r="D191" s="233"/>
      <c r="E191" s="48"/>
      <c r="F191" s="34" t="s">
        <v>4</v>
      </c>
      <c r="G191" s="33" t="s">
        <v>5</v>
      </c>
      <c r="H191" s="183">
        <f>1100*1.23569</f>
        <v>1359.259</v>
      </c>
      <c r="I191" s="32">
        <f>H191*1.03</f>
        <v>1400.0367700000002</v>
      </c>
      <c r="J191" s="32">
        <f t="shared" si="60"/>
        <v>1442.0378731000003</v>
      </c>
      <c r="K191" s="32">
        <f t="shared" si="60"/>
        <v>1485.2990092930004</v>
      </c>
      <c r="L191" s="32">
        <f t="shared" si="60"/>
        <v>1529.8579795717903</v>
      </c>
      <c r="M191" s="32">
        <f t="shared" si="60"/>
        <v>1575.7537189589441</v>
      </c>
      <c r="N191" s="32">
        <f t="shared" si="60"/>
        <v>1623.0263305277124</v>
      </c>
      <c r="O191" s="32">
        <f t="shared" si="60"/>
        <v>1671.7171204435438</v>
      </c>
      <c r="P191" s="32">
        <f t="shared" si="60"/>
        <v>1721.8686340568502</v>
      </c>
      <c r="Q191" s="32">
        <f t="shared" si="60"/>
        <v>1773.5246930785556</v>
      </c>
      <c r="R191" s="32">
        <f t="shared" si="60"/>
        <v>1826.7304338709123</v>
      </c>
      <c r="S191" s="32">
        <f t="shared" si="60"/>
        <v>1881.5323468870397</v>
      </c>
      <c r="T191" s="32">
        <f t="shared" si="60"/>
        <v>1937.9783172936509</v>
      </c>
      <c r="U191" s="57">
        <f t="shared" si="60"/>
        <v>1996.1176668124604</v>
      </c>
      <c r="V191" s="3"/>
      <c r="W191" s="2"/>
    </row>
    <row r="192" spans="2:23" ht="15.75" thickBot="1" x14ac:dyDescent="0.3">
      <c r="B192" s="127"/>
      <c r="C192" s="158"/>
      <c r="D192" s="115"/>
      <c r="E192" s="115"/>
      <c r="F192" s="116"/>
      <c r="G192" s="117"/>
      <c r="H192" s="119"/>
      <c r="I192" s="119"/>
      <c r="J192" s="119"/>
      <c r="K192" s="119"/>
      <c r="L192" s="119"/>
      <c r="M192" s="119"/>
      <c r="N192" s="119"/>
      <c r="O192" s="119"/>
      <c r="P192" s="119"/>
      <c r="Q192" s="119"/>
      <c r="R192" s="119"/>
      <c r="S192" s="119"/>
      <c r="T192" s="119"/>
      <c r="U192" s="120"/>
      <c r="V192" s="3"/>
      <c r="W192" s="2"/>
    </row>
    <row r="193" spans="2:23" ht="18" x14ac:dyDescent="0.25">
      <c r="B193" s="14"/>
      <c r="C193" s="154"/>
      <c r="D193" s="230"/>
      <c r="E193" s="7"/>
      <c r="F193" s="59" t="s">
        <v>31</v>
      </c>
      <c r="G193" s="24">
        <v>7.0000000000000007E-2</v>
      </c>
      <c r="H193" s="23">
        <f>H194*1.15</f>
        <v>1559.2525987500001</v>
      </c>
      <c r="I193" s="23">
        <f>H193*1.03</f>
        <v>1606.0301767125002</v>
      </c>
      <c r="J193" s="23">
        <f t="shared" ref="J193:U197" si="61">I193*1.03</f>
        <v>1654.2110820138753</v>
      </c>
      <c r="K193" s="23">
        <f t="shared" si="61"/>
        <v>1703.8374144742916</v>
      </c>
      <c r="L193" s="23">
        <f t="shared" si="61"/>
        <v>1754.9525369085204</v>
      </c>
      <c r="M193" s="23">
        <f t="shared" si="61"/>
        <v>1807.601113015776</v>
      </c>
      <c r="N193" s="23">
        <f t="shared" si="61"/>
        <v>1861.8291464062493</v>
      </c>
      <c r="O193" s="23">
        <f t="shared" si="61"/>
        <v>1917.6840207984369</v>
      </c>
      <c r="P193" s="23">
        <f t="shared" si="61"/>
        <v>1975.2145414223901</v>
      </c>
      <c r="Q193" s="23">
        <f t="shared" si="61"/>
        <v>2034.4709776650618</v>
      </c>
      <c r="R193" s="23">
        <f t="shared" si="61"/>
        <v>2095.5051069950136</v>
      </c>
      <c r="S193" s="23">
        <f t="shared" si="61"/>
        <v>2158.3702602048643</v>
      </c>
      <c r="T193" s="23">
        <f t="shared" si="61"/>
        <v>2223.1213680110104</v>
      </c>
      <c r="U193" s="51">
        <f t="shared" si="61"/>
        <v>2289.8150090513409</v>
      </c>
      <c r="V193" s="3"/>
      <c r="W193" s="2"/>
    </row>
    <row r="194" spans="2:23" x14ac:dyDescent="0.25">
      <c r="B194" s="14"/>
      <c r="C194" s="142"/>
      <c r="D194" s="231"/>
      <c r="E194" s="47"/>
      <c r="F194" s="6" t="s">
        <v>8</v>
      </c>
      <c r="G194" s="9">
        <v>0.05</v>
      </c>
      <c r="H194" s="4">
        <f>H196*1.1</f>
        <v>1355.8718250000002</v>
      </c>
      <c r="I194" s="4">
        <f>H194*1.03</f>
        <v>1396.5479797500002</v>
      </c>
      <c r="J194" s="4">
        <f t="shared" si="61"/>
        <v>1438.4444191425002</v>
      </c>
      <c r="K194" s="4">
        <f t="shared" si="61"/>
        <v>1481.5977517167753</v>
      </c>
      <c r="L194" s="4">
        <f t="shared" si="61"/>
        <v>1526.0456842682786</v>
      </c>
      <c r="M194" s="4">
        <f t="shared" si="61"/>
        <v>1571.827054796327</v>
      </c>
      <c r="N194" s="4">
        <f t="shared" si="61"/>
        <v>1618.9818664402169</v>
      </c>
      <c r="O194" s="4">
        <f t="shared" si="61"/>
        <v>1667.5513224334234</v>
      </c>
      <c r="P194" s="4">
        <f t="shared" si="61"/>
        <v>1717.5778621064262</v>
      </c>
      <c r="Q194" s="4">
        <f t="shared" si="61"/>
        <v>1769.105197969619</v>
      </c>
      <c r="R194" s="4">
        <f t="shared" si="61"/>
        <v>1822.1783539087075</v>
      </c>
      <c r="S194" s="4">
        <f t="shared" si="61"/>
        <v>1876.8437045259689</v>
      </c>
      <c r="T194" s="4">
        <f t="shared" si="61"/>
        <v>1933.1490156617481</v>
      </c>
      <c r="U194" s="50">
        <f t="shared" si="61"/>
        <v>1991.1434861316006</v>
      </c>
      <c r="V194" s="3"/>
      <c r="W194" s="2"/>
    </row>
    <row r="195" spans="2:23" ht="38.25" x14ac:dyDescent="0.25">
      <c r="B195" s="103">
        <v>1</v>
      </c>
      <c r="C195" s="18" t="s">
        <v>97</v>
      </c>
      <c r="D195" s="232" t="s">
        <v>56</v>
      </c>
      <c r="E195" s="12" t="s">
        <v>98</v>
      </c>
      <c r="F195" s="6" t="s">
        <v>7</v>
      </c>
      <c r="G195" s="9">
        <v>0.05</v>
      </c>
      <c r="H195" s="4">
        <f>H196*1.07</f>
        <v>1318.8935025000001</v>
      </c>
      <c r="I195" s="4">
        <f>H195*1.03</f>
        <v>1358.4603075750001</v>
      </c>
      <c r="J195" s="4">
        <f t="shared" si="61"/>
        <v>1399.2141168022501</v>
      </c>
      <c r="K195" s="4">
        <f t="shared" si="61"/>
        <v>1441.1905403063176</v>
      </c>
      <c r="L195" s="4">
        <f t="shared" si="61"/>
        <v>1484.4262565155072</v>
      </c>
      <c r="M195" s="4">
        <f t="shared" si="61"/>
        <v>1528.9590442109725</v>
      </c>
      <c r="N195" s="4">
        <f t="shared" si="61"/>
        <v>1574.8278155373016</v>
      </c>
      <c r="O195" s="4">
        <f t="shared" si="61"/>
        <v>1622.0726500034207</v>
      </c>
      <c r="P195" s="4">
        <f t="shared" si="61"/>
        <v>1670.7348295035233</v>
      </c>
      <c r="Q195" s="4">
        <f t="shared" si="61"/>
        <v>1720.856874388629</v>
      </c>
      <c r="R195" s="4">
        <f t="shared" si="61"/>
        <v>1772.482580620288</v>
      </c>
      <c r="S195" s="4">
        <f t="shared" si="61"/>
        <v>1825.6570580388966</v>
      </c>
      <c r="T195" s="4">
        <f t="shared" si="61"/>
        <v>1880.4267697800635</v>
      </c>
      <c r="U195" s="50">
        <f t="shared" si="61"/>
        <v>1936.8395728734654</v>
      </c>
      <c r="V195" s="3"/>
      <c r="W195" s="2"/>
    </row>
    <row r="196" spans="2:23" ht="18" x14ac:dyDescent="0.25">
      <c r="B196" s="103"/>
      <c r="C196" s="43"/>
      <c r="D196" s="232"/>
      <c r="E196" s="12"/>
      <c r="F196" s="6" t="s">
        <v>6</v>
      </c>
      <c r="G196" s="9">
        <v>0.05</v>
      </c>
      <c r="H196" s="4">
        <f>H197*1.05</f>
        <v>1232.6107500000001</v>
      </c>
      <c r="I196" s="4">
        <f>H196*1.03</f>
        <v>1269.5890725000002</v>
      </c>
      <c r="J196" s="4">
        <f t="shared" si="61"/>
        <v>1307.6767446750002</v>
      </c>
      <c r="K196" s="4">
        <f t="shared" si="61"/>
        <v>1346.9070470152503</v>
      </c>
      <c r="L196" s="4">
        <f t="shared" si="61"/>
        <v>1387.314258425708</v>
      </c>
      <c r="M196" s="4">
        <f t="shared" si="61"/>
        <v>1428.9336861784793</v>
      </c>
      <c r="N196" s="4">
        <f t="shared" si="61"/>
        <v>1471.8016967638337</v>
      </c>
      <c r="O196" s="4">
        <f t="shared" si="61"/>
        <v>1515.9557476667487</v>
      </c>
      <c r="P196" s="4">
        <f t="shared" si="61"/>
        <v>1561.4344200967512</v>
      </c>
      <c r="Q196" s="4">
        <f t="shared" si="61"/>
        <v>1608.2774526996538</v>
      </c>
      <c r="R196" s="4">
        <f t="shared" si="61"/>
        <v>1656.5257762806434</v>
      </c>
      <c r="S196" s="4">
        <f t="shared" si="61"/>
        <v>1706.2215495690627</v>
      </c>
      <c r="T196" s="4">
        <f t="shared" si="61"/>
        <v>1757.4081960561348</v>
      </c>
      <c r="U196" s="50">
        <f t="shared" si="61"/>
        <v>1810.1304419378189</v>
      </c>
      <c r="V196" s="3"/>
      <c r="W196" s="2"/>
    </row>
    <row r="197" spans="2:23" ht="16.5" thickBot="1" x14ac:dyDescent="0.3">
      <c r="B197" s="36"/>
      <c r="C197" s="155"/>
      <c r="D197" s="233"/>
      <c r="E197" s="48"/>
      <c r="F197" s="34" t="s">
        <v>4</v>
      </c>
      <c r="G197" s="33" t="s">
        <v>5</v>
      </c>
      <c r="H197" s="183">
        <f>950*1.2357</f>
        <v>1173.915</v>
      </c>
      <c r="I197" s="32">
        <f>H197*1.03</f>
        <v>1209.1324500000001</v>
      </c>
      <c r="J197" s="32">
        <f t="shared" si="61"/>
        <v>1245.4064235000001</v>
      </c>
      <c r="K197" s="32">
        <f t="shared" si="61"/>
        <v>1282.7686162050002</v>
      </c>
      <c r="L197" s="32">
        <f t="shared" si="61"/>
        <v>1321.2516746911501</v>
      </c>
      <c r="M197" s="32">
        <f t="shared" si="61"/>
        <v>1360.8892249318847</v>
      </c>
      <c r="N197" s="32">
        <f t="shared" si="61"/>
        <v>1401.7159016798412</v>
      </c>
      <c r="O197" s="32">
        <f t="shared" si="61"/>
        <v>1443.7673787302365</v>
      </c>
      <c r="P197" s="32">
        <f t="shared" si="61"/>
        <v>1487.0804000921437</v>
      </c>
      <c r="Q197" s="32">
        <f t="shared" si="61"/>
        <v>1531.692812094908</v>
      </c>
      <c r="R197" s="32">
        <f t="shared" si="61"/>
        <v>1577.6435964577554</v>
      </c>
      <c r="S197" s="32">
        <f t="shared" si="61"/>
        <v>1624.9729043514881</v>
      </c>
      <c r="T197" s="32">
        <f t="shared" si="61"/>
        <v>1673.7220914820327</v>
      </c>
      <c r="U197" s="57">
        <f t="shared" si="61"/>
        <v>1723.9337542264939</v>
      </c>
      <c r="V197" s="3"/>
      <c r="W197" s="2"/>
    </row>
    <row r="198" spans="2:23" ht="15.75" thickBot="1" x14ac:dyDescent="0.3">
      <c r="B198" s="31"/>
      <c r="C198" s="145"/>
      <c r="D198" s="26"/>
      <c r="E198" s="26"/>
      <c r="F198" s="28"/>
      <c r="G198" s="29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3"/>
      <c r="W198" s="2"/>
    </row>
    <row r="199" spans="2:23" ht="25.5" x14ac:dyDescent="0.25">
      <c r="B199" s="110" t="s">
        <v>23</v>
      </c>
      <c r="C199" s="164" t="s">
        <v>57</v>
      </c>
      <c r="D199" s="112" t="s">
        <v>60</v>
      </c>
      <c r="E199" s="26"/>
      <c r="F199" s="28"/>
      <c r="G199" s="29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3"/>
      <c r="W199" s="2"/>
    </row>
    <row r="200" spans="2:23" ht="48" x14ac:dyDescent="0.25">
      <c r="B200" s="184" t="s">
        <v>48</v>
      </c>
      <c r="C200" s="185" t="s">
        <v>62</v>
      </c>
      <c r="D200" s="186" t="s">
        <v>61</v>
      </c>
      <c r="E200" s="26"/>
      <c r="F200" s="28"/>
      <c r="G200" s="29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3"/>
      <c r="W200" s="2"/>
    </row>
    <row r="201" spans="2:23" ht="48" x14ac:dyDescent="0.25">
      <c r="B201" s="205" t="s">
        <v>52</v>
      </c>
      <c r="C201" s="206" t="s">
        <v>63</v>
      </c>
      <c r="D201" s="207" t="s">
        <v>61</v>
      </c>
      <c r="E201" s="26"/>
      <c r="F201" s="28"/>
      <c r="G201" s="29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3"/>
      <c r="W201" s="2"/>
    </row>
    <row r="202" spans="2:23" ht="48" x14ac:dyDescent="0.25">
      <c r="B202" s="212" t="s">
        <v>54</v>
      </c>
      <c r="C202" s="213" t="s">
        <v>58</v>
      </c>
      <c r="D202" s="214" t="s">
        <v>64</v>
      </c>
      <c r="E202" s="26"/>
      <c r="F202" s="28"/>
      <c r="G202" s="29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3"/>
      <c r="W202" s="2"/>
    </row>
    <row r="203" spans="2:23" ht="48" x14ac:dyDescent="0.25">
      <c r="B203" s="219" t="s">
        <v>26</v>
      </c>
      <c r="C203" s="220" t="s">
        <v>59</v>
      </c>
      <c r="D203" s="221" t="s">
        <v>64</v>
      </c>
      <c r="E203" s="26"/>
      <c r="F203" s="28"/>
      <c r="G203" s="29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3"/>
      <c r="W203" s="2"/>
    </row>
    <row r="204" spans="2:23" ht="36.75" thickBot="1" x14ac:dyDescent="0.3">
      <c r="B204" s="227" t="s">
        <v>56</v>
      </c>
      <c r="C204" s="228" t="s">
        <v>65</v>
      </c>
      <c r="D204" s="229" t="s">
        <v>64</v>
      </c>
      <c r="E204" s="26"/>
      <c r="F204" s="28"/>
      <c r="G204" s="29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3"/>
      <c r="W204" s="2"/>
    </row>
    <row r="205" spans="2:23" x14ac:dyDescent="0.25">
      <c r="B205" s="31"/>
      <c r="C205" s="30"/>
      <c r="D205" s="26"/>
      <c r="E205" s="26"/>
      <c r="F205" s="28"/>
      <c r="G205" s="29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3"/>
      <c r="W205" s="2"/>
    </row>
    <row r="206" spans="2:23" x14ac:dyDescent="0.25">
      <c r="B206" s="31"/>
      <c r="C206" s="30"/>
      <c r="D206" s="26"/>
      <c r="E206" s="26"/>
      <c r="F206" s="28"/>
      <c r="G206" s="29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3"/>
      <c r="W206" s="2"/>
    </row>
    <row r="207" spans="2:23" x14ac:dyDescent="0.25">
      <c r="B207" s="31"/>
      <c r="C207" s="30"/>
      <c r="D207" s="26"/>
      <c r="E207" s="26"/>
      <c r="F207" s="28"/>
      <c r="G207" s="29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3"/>
      <c r="W207" s="2"/>
    </row>
  </sheetData>
  <sheetProtection password="C429" sheet="1" objects="1" scenarios="1" selectLockedCells="1" selectUnlockedCells="1"/>
  <pageMargins left="0.51181102362204722" right="0.11811023622047245" top="0.59055118110236227" bottom="0.19685039370078741" header="0.51181102362204722" footer="0.51181102362204722"/>
  <pageSetup paperSize="9" scale="80" firstPageNumber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W50"/>
  <sheetViews>
    <sheetView tabSelected="1" zoomScaleNormal="100" workbookViewId="0">
      <selection activeCell="B1" sqref="B1"/>
    </sheetView>
  </sheetViews>
  <sheetFormatPr defaultRowHeight="15" x14ac:dyDescent="0.25"/>
  <cols>
    <col min="1" max="1" width="3.28515625" customWidth="1"/>
    <col min="2" max="2" width="18.140625" customWidth="1"/>
    <col min="3" max="3" width="34.42578125" customWidth="1"/>
    <col min="4" max="4" width="16" customWidth="1"/>
    <col min="5" max="5" width="5.85546875" customWidth="1"/>
    <col min="6" max="6" width="5.42578125" customWidth="1"/>
    <col min="7" max="7" width="5.140625" customWidth="1"/>
    <col min="8" max="21" width="12.42578125" customWidth="1"/>
    <col min="25" max="25" width="19.7109375" customWidth="1"/>
    <col min="26" max="26" width="33.42578125" customWidth="1"/>
  </cols>
  <sheetData>
    <row r="2" spans="2:23" ht="18" x14ac:dyDescent="0.25">
      <c r="B2" s="41" t="s">
        <v>68</v>
      </c>
      <c r="C2" s="237" t="s">
        <v>101</v>
      </c>
    </row>
    <row r="3" spans="2:23" ht="18" x14ac:dyDescent="0.25">
      <c r="B3" s="41" t="s">
        <v>102</v>
      </c>
      <c r="C3" s="1"/>
      <c r="D3" s="1"/>
      <c r="E3" s="1"/>
      <c r="F3" s="1"/>
      <c r="G3" s="1"/>
      <c r="H3" s="1"/>
      <c r="I3" s="40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2:23" ht="15.75" thickBot="1" x14ac:dyDescent="0.3">
      <c r="B4" s="31"/>
      <c r="C4" s="30"/>
      <c r="D4" s="26"/>
      <c r="E4" s="26"/>
      <c r="F4" s="28"/>
      <c r="G4" s="29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3"/>
      <c r="W4" s="2"/>
    </row>
    <row r="5" spans="2:23" ht="69.95" customHeight="1" x14ac:dyDescent="0.25">
      <c r="B5" s="62" t="s">
        <v>69</v>
      </c>
      <c r="C5" s="146" t="s">
        <v>22</v>
      </c>
      <c r="D5" s="64" t="s">
        <v>23</v>
      </c>
      <c r="E5" s="238" t="s">
        <v>24</v>
      </c>
      <c r="F5" s="241" t="s">
        <v>46</v>
      </c>
      <c r="G5" s="244" t="s">
        <v>21</v>
      </c>
      <c r="H5" s="92" t="s">
        <v>47</v>
      </c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9"/>
      <c r="V5" s="3"/>
      <c r="W5" s="2"/>
    </row>
    <row r="6" spans="2:23" ht="15.75" x14ac:dyDescent="0.25">
      <c r="B6" s="70"/>
      <c r="C6" s="147" t="s">
        <v>11</v>
      </c>
      <c r="D6" s="72"/>
      <c r="E6" s="239"/>
      <c r="F6" s="242"/>
      <c r="G6" s="245"/>
      <c r="H6" s="76" t="s">
        <v>20</v>
      </c>
      <c r="I6" s="76" t="s">
        <v>19</v>
      </c>
      <c r="J6" s="76" t="s">
        <v>18</v>
      </c>
      <c r="K6" s="76" t="s">
        <v>3</v>
      </c>
      <c r="L6" s="76" t="s">
        <v>1</v>
      </c>
      <c r="M6" s="76" t="s">
        <v>17</v>
      </c>
      <c r="N6" s="76" t="s">
        <v>0</v>
      </c>
      <c r="O6" s="76" t="s">
        <v>16</v>
      </c>
      <c r="P6" s="76" t="s">
        <v>4</v>
      </c>
      <c r="Q6" s="76" t="s">
        <v>15</v>
      </c>
      <c r="R6" s="76" t="s">
        <v>14</v>
      </c>
      <c r="S6" s="76" t="s">
        <v>13</v>
      </c>
      <c r="T6" s="76" t="s">
        <v>2</v>
      </c>
      <c r="U6" s="77" t="s">
        <v>12</v>
      </c>
      <c r="V6" s="3"/>
      <c r="W6" s="2"/>
    </row>
    <row r="7" spans="2:23" x14ac:dyDescent="0.25">
      <c r="B7" s="70"/>
      <c r="C7" s="147"/>
      <c r="D7" s="72"/>
      <c r="E7" s="239"/>
      <c r="F7" s="242"/>
      <c r="G7" s="246" t="s">
        <v>10</v>
      </c>
      <c r="H7" s="79" t="s">
        <v>9</v>
      </c>
      <c r="I7" s="79" t="s">
        <v>9</v>
      </c>
      <c r="J7" s="79" t="s">
        <v>9</v>
      </c>
      <c r="K7" s="79" t="s">
        <v>9</v>
      </c>
      <c r="L7" s="79" t="s">
        <v>9</v>
      </c>
      <c r="M7" s="79" t="s">
        <v>9</v>
      </c>
      <c r="N7" s="79" t="s">
        <v>9</v>
      </c>
      <c r="O7" s="79" t="s">
        <v>9</v>
      </c>
      <c r="P7" s="79" t="s">
        <v>9</v>
      </c>
      <c r="Q7" s="79" t="s">
        <v>9</v>
      </c>
      <c r="R7" s="79" t="s">
        <v>9</v>
      </c>
      <c r="S7" s="79" t="s">
        <v>9</v>
      </c>
      <c r="T7" s="79" t="s">
        <v>9</v>
      </c>
      <c r="U7" s="80" t="s">
        <v>9</v>
      </c>
      <c r="V7" s="3"/>
      <c r="W7" s="2"/>
    </row>
    <row r="8" spans="2:23" ht="18" x14ac:dyDescent="0.25">
      <c r="B8" s="129"/>
      <c r="C8" s="148"/>
      <c r="D8" s="98"/>
      <c r="E8" s="240"/>
      <c r="F8" s="243"/>
      <c r="G8" s="247"/>
      <c r="H8" s="81" t="s">
        <v>5</v>
      </c>
      <c r="I8" s="81" t="s">
        <v>32</v>
      </c>
      <c r="J8" s="81" t="s">
        <v>33</v>
      </c>
      <c r="K8" s="81" t="s">
        <v>34</v>
      </c>
      <c r="L8" s="81" t="s">
        <v>35</v>
      </c>
      <c r="M8" s="81" t="s">
        <v>36</v>
      </c>
      <c r="N8" s="81" t="s">
        <v>37</v>
      </c>
      <c r="O8" s="81" t="s">
        <v>38</v>
      </c>
      <c r="P8" s="81" t="s">
        <v>39</v>
      </c>
      <c r="Q8" s="81" t="s">
        <v>40</v>
      </c>
      <c r="R8" s="81" t="s">
        <v>41</v>
      </c>
      <c r="S8" s="81" t="s">
        <v>42</v>
      </c>
      <c r="T8" s="82" t="s">
        <v>43</v>
      </c>
      <c r="U8" s="83" t="s">
        <v>44</v>
      </c>
      <c r="V8" s="3"/>
      <c r="W8" s="2"/>
    </row>
    <row r="9" spans="2:23" x14ac:dyDescent="0.25">
      <c r="B9" s="14"/>
      <c r="C9" s="142"/>
      <c r="D9" s="209"/>
      <c r="E9" s="47"/>
      <c r="F9" s="6" t="s">
        <v>8</v>
      </c>
      <c r="G9" s="9">
        <v>0.1</v>
      </c>
      <c r="H9" s="4">
        <f>H10*1.1</f>
        <v>3431.4665699853008</v>
      </c>
      <c r="I9" s="4">
        <f>H9*1.03</f>
        <v>3534.4105670848598</v>
      </c>
      <c r="J9" s="4">
        <f t="shared" ref="J9:U12" si="0">I9*1.03</f>
        <v>3640.4428840974056</v>
      </c>
      <c r="K9" s="4">
        <f t="shared" si="0"/>
        <v>3749.6561706203279</v>
      </c>
      <c r="L9" s="4">
        <f t="shared" si="0"/>
        <v>3862.1458557389378</v>
      </c>
      <c r="M9" s="4">
        <f t="shared" si="0"/>
        <v>3978.0102314111059</v>
      </c>
      <c r="N9" s="4">
        <f t="shared" si="0"/>
        <v>4097.3505383534393</v>
      </c>
      <c r="O9" s="4">
        <f t="shared" si="0"/>
        <v>4220.2710545040427</v>
      </c>
      <c r="P9" s="4">
        <f t="shared" si="0"/>
        <v>4346.8791861391637</v>
      </c>
      <c r="Q9" s="4">
        <f t="shared" si="0"/>
        <v>4477.285561723339</v>
      </c>
      <c r="R9" s="4">
        <f t="shared" si="0"/>
        <v>4611.6041285750389</v>
      </c>
      <c r="S9" s="4">
        <f t="shared" si="0"/>
        <v>4749.9522524322902</v>
      </c>
      <c r="T9" s="4">
        <f t="shared" si="0"/>
        <v>4892.4508200052587</v>
      </c>
      <c r="U9" s="50">
        <f t="shared" si="0"/>
        <v>5039.2243446054163</v>
      </c>
      <c r="V9" s="3"/>
      <c r="W9" s="2"/>
    </row>
    <row r="10" spans="2:23" ht="25.5" x14ac:dyDescent="0.25">
      <c r="B10" s="167">
        <v>5</v>
      </c>
      <c r="C10" s="43" t="s">
        <v>66</v>
      </c>
      <c r="D10" s="210" t="s">
        <v>52</v>
      </c>
      <c r="E10" s="12" t="s">
        <v>25</v>
      </c>
      <c r="F10" s="6" t="s">
        <v>7</v>
      </c>
      <c r="G10" s="9">
        <v>7.0000000000000007E-2</v>
      </c>
      <c r="H10" s="4">
        <f>H11*1.07</f>
        <v>3119.5150636230005</v>
      </c>
      <c r="I10" s="4">
        <f t="shared" ref="I10:U10" si="1">I11*1.07</f>
        <v>3213.1005155316907</v>
      </c>
      <c r="J10" s="4">
        <f t="shared" si="1"/>
        <v>3309.4935309976413</v>
      </c>
      <c r="K10" s="4">
        <f t="shared" si="1"/>
        <v>3408.7783369275703</v>
      </c>
      <c r="L10" s="4">
        <f t="shared" si="1"/>
        <v>3511.0416870353979</v>
      </c>
      <c r="M10" s="4">
        <f t="shared" si="1"/>
        <v>3616.3729376464598</v>
      </c>
      <c r="N10" s="4">
        <f t="shared" si="1"/>
        <v>3724.8641257758541</v>
      </c>
      <c r="O10" s="4">
        <f t="shared" si="1"/>
        <v>3836.6100495491301</v>
      </c>
      <c r="P10" s="4">
        <f t="shared" si="1"/>
        <v>3951.7083510356042</v>
      </c>
      <c r="Q10" s="4">
        <f t="shared" si="1"/>
        <v>4070.2596015666722</v>
      </c>
      <c r="R10" s="4">
        <f t="shared" si="1"/>
        <v>4192.3673896136725</v>
      </c>
      <c r="S10" s="4">
        <f t="shared" si="1"/>
        <v>4318.1384113020831</v>
      </c>
      <c r="T10" s="4">
        <f t="shared" si="1"/>
        <v>4447.6825636411459</v>
      </c>
      <c r="U10" s="50">
        <f t="shared" si="1"/>
        <v>4581.11304055038</v>
      </c>
      <c r="V10" s="3"/>
      <c r="W10" s="2"/>
    </row>
    <row r="11" spans="2:23" ht="18" x14ac:dyDescent="0.25">
      <c r="B11" s="103"/>
      <c r="C11" s="43"/>
      <c r="D11" s="210"/>
      <c r="E11" s="12"/>
      <c r="F11" s="6" t="s">
        <v>6</v>
      </c>
      <c r="G11" s="9">
        <v>7.0000000000000007E-2</v>
      </c>
      <c r="H11" s="4">
        <f>H12*1.07</f>
        <v>2915.4346389000002</v>
      </c>
      <c r="I11" s="4">
        <f>H11*1.03</f>
        <v>3002.8976780670005</v>
      </c>
      <c r="J11" s="4">
        <f t="shared" si="0"/>
        <v>3092.9846084090104</v>
      </c>
      <c r="K11" s="4">
        <f t="shared" si="0"/>
        <v>3185.7741466612806</v>
      </c>
      <c r="L11" s="4">
        <f t="shared" si="0"/>
        <v>3281.3473710611192</v>
      </c>
      <c r="M11" s="4">
        <f t="shared" si="0"/>
        <v>3379.787792192953</v>
      </c>
      <c r="N11" s="4">
        <f t="shared" si="0"/>
        <v>3481.1814259587418</v>
      </c>
      <c r="O11" s="4">
        <f t="shared" si="0"/>
        <v>3585.6168687375043</v>
      </c>
      <c r="P11" s="4">
        <f t="shared" si="0"/>
        <v>3693.1853747996297</v>
      </c>
      <c r="Q11" s="4">
        <f t="shared" si="0"/>
        <v>3803.9809360436188</v>
      </c>
      <c r="R11" s="4">
        <f t="shared" si="0"/>
        <v>3918.1003641249276</v>
      </c>
      <c r="S11" s="4">
        <f t="shared" si="0"/>
        <v>4035.6433750486754</v>
      </c>
      <c r="T11" s="4">
        <f t="shared" si="0"/>
        <v>4156.7126763001361</v>
      </c>
      <c r="U11" s="50">
        <f t="shared" si="0"/>
        <v>4281.4140565891403</v>
      </c>
      <c r="V11" s="3"/>
      <c r="W11" s="2"/>
    </row>
    <row r="12" spans="2:23" ht="16.5" thickBot="1" x14ac:dyDescent="0.3">
      <c r="B12" s="36"/>
      <c r="C12" s="155"/>
      <c r="D12" s="211"/>
      <c r="E12" s="48"/>
      <c r="F12" s="34" t="s">
        <v>4</v>
      </c>
      <c r="G12" s="33" t="s">
        <v>5</v>
      </c>
      <c r="H12" s="183">
        <f>2205*1.235694</f>
        <v>2724.7052699999999</v>
      </c>
      <c r="I12" s="32">
        <f>H12*1.03</f>
        <v>2806.4464281</v>
      </c>
      <c r="J12" s="32">
        <f t="shared" si="0"/>
        <v>2890.6398209429999</v>
      </c>
      <c r="K12" s="32">
        <f t="shared" si="0"/>
        <v>2977.35901557129</v>
      </c>
      <c r="L12" s="32">
        <f t="shared" si="0"/>
        <v>3066.6797860384286</v>
      </c>
      <c r="M12" s="32">
        <f t="shared" si="0"/>
        <v>3158.6801796195814</v>
      </c>
      <c r="N12" s="32">
        <f t="shared" si="0"/>
        <v>3253.4405850081689</v>
      </c>
      <c r="O12" s="32">
        <f t="shared" si="0"/>
        <v>3351.043802558414</v>
      </c>
      <c r="P12" s="32">
        <f t="shared" si="0"/>
        <v>3451.5751166351665</v>
      </c>
      <c r="Q12" s="32">
        <f t="shared" si="0"/>
        <v>3555.1223701342215</v>
      </c>
      <c r="R12" s="32">
        <f t="shared" si="0"/>
        <v>3661.7760412382481</v>
      </c>
      <c r="S12" s="32">
        <f t="shared" si="0"/>
        <v>3771.6293224753958</v>
      </c>
      <c r="T12" s="32">
        <f t="shared" si="0"/>
        <v>3884.7782021496578</v>
      </c>
      <c r="U12" s="57">
        <f t="shared" si="0"/>
        <v>4001.3215482141477</v>
      </c>
      <c r="V12" s="3"/>
      <c r="W12" s="2"/>
    </row>
    <row r="13" spans="2:23" ht="15.75" thickBot="1" x14ac:dyDescent="0.3">
      <c r="B13" s="127"/>
      <c r="C13" s="158"/>
      <c r="D13" s="115"/>
      <c r="E13" s="115"/>
      <c r="F13" s="116"/>
      <c r="G13" s="117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20"/>
      <c r="V13" s="3"/>
      <c r="W13" s="2"/>
    </row>
    <row r="14" spans="2:23" ht="18" x14ac:dyDescent="0.25">
      <c r="B14" s="14"/>
      <c r="C14" s="165"/>
      <c r="D14" s="215"/>
      <c r="E14" s="7"/>
      <c r="F14" s="59" t="s">
        <v>31</v>
      </c>
      <c r="G14" s="24">
        <v>0.15</v>
      </c>
      <c r="H14" s="23">
        <f>H15*1.15</f>
        <v>3780.0102489160004</v>
      </c>
      <c r="I14" s="23">
        <f>H14*1.03</f>
        <v>3893.4105563834805</v>
      </c>
      <c r="J14" s="23">
        <f t="shared" ref="J14:U18" si="2">I14*1.03</f>
        <v>4010.2128730749851</v>
      </c>
      <c r="K14" s="23">
        <f t="shared" si="2"/>
        <v>4130.5192592672347</v>
      </c>
      <c r="L14" s="23">
        <f t="shared" si="2"/>
        <v>4254.4348370452517</v>
      </c>
      <c r="M14" s="23">
        <f t="shared" si="2"/>
        <v>4382.0678821566098</v>
      </c>
      <c r="N14" s="23">
        <f t="shared" si="2"/>
        <v>4513.5299186213078</v>
      </c>
      <c r="O14" s="23">
        <f t="shared" si="2"/>
        <v>4648.9358161799473</v>
      </c>
      <c r="P14" s="23">
        <f t="shared" si="2"/>
        <v>4788.4038906653459</v>
      </c>
      <c r="Q14" s="23">
        <f t="shared" si="2"/>
        <v>4932.0560073853067</v>
      </c>
      <c r="R14" s="23">
        <f t="shared" si="2"/>
        <v>5080.0176876068663</v>
      </c>
      <c r="S14" s="23">
        <f t="shared" si="2"/>
        <v>5232.4182182350723</v>
      </c>
      <c r="T14" s="23">
        <f t="shared" si="2"/>
        <v>5389.3907647821243</v>
      </c>
      <c r="U14" s="51">
        <f t="shared" si="2"/>
        <v>5551.072487725588</v>
      </c>
      <c r="V14" s="3"/>
      <c r="W14" s="2"/>
    </row>
    <row r="15" spans="2:23" x14ac:dyDescent="0.25">
      <c r="B15" s="14"/>
      <c r="C15" s="159"/>
      <c r="D15" s="216"/>
      <c r="E15" s="47"/>
      <c r="F15" s="6" t="s">
        <v>8</v>
      </c>
      <c r="G15" s="9">
        <v>0.1</v>
      </c>
      <c r="H15" s="4">
        <f>H16*1.1</f>
        <v>3286.9654338400005</v>
      </c>
      <c r="I15" s="4">
        <f>H15*1.03</f>
        <v>3385.5743968552006</v>
      </c>
      <c r="J15" s="4">
        <f t="shared" si="2"/>
        <v>3487.1416287608567</v>
      </c>
      <c r="K15" s="4">
        <f t="shared" si="2"/>
        <v>3591.7558776236824</v>
      </c>
      <c r="L15" s="4">
        <f t="shared" si="2"/>
        <v>3699.508553952393</v>
      </c>
      <c r="M15" s="4">
        <f t="shared" si="2"/>
        <v>3810.4938105709648</v>
      </c>
      <c r="N15" s="4">
        <f t="shared" si="2"/>
        <v>3924.8086248880936</v>
      </c>
      <c r="O15" s="4">
        <f t="shared" si="2"/>
        <v>4042.5528836347366</v>
      </c>
      <c r="P15" s="4">
        <f t="shared" si="2"/>
        <v>4163.829470143779</v>
      </c>
      <c r="Q15" s="4">
        <f t="shared" si="2"/>
        <v>4288.7443542480923</v>
      </c>
      <c r="R15" s="4">
        <f t="shared" si="2"/>
        <v>4417.4066848755356</v>
      </c>
      <c r="S15" s="4">
        <f t="shared" si="2"/>
        <v>4549.9288854218021</v>
      </c>
      <c r="T15" s="4">
        <f t="shared" si="2"/>
        <v>4686.4267519844561</v>
      </c>
      <c r="U15" s="50">
        <f t="shared" si="2"/>
        <v>4827.0195545439901</v>
      </c>
      <c r="V15" s="3"/>
      <c r="W15" s="2"/>
    </row>
    <row r="16" spans="2:23" ht="23.1" customHeight="1" x14ac:dyDescent="0.25">
      <c r="B16" s="103">
        <v>4</v>
      </c>
      <c r="C16" s="43" t="s">
        <v>29</v>
      </c>
      <c r="D16" s="217" t="s">
        <v>54</v>
      </c>
      <c r="E16" s="12" t="s">
        <v>25</v>
      </c>
      <c r="F16" s="6" t="s">
        <v>7</v>
      </c>
      <c r="G16" s="9">
        <v>7.0000000000000007E-2</v>
      </c>
      <c r="H16" s="4">
        <f>H17*1.07</f>
        <v>2988.1503944000001</v>
      </c>
      <c r="I16" s="4">
        <f>H16*1.03</f>
        <v>3077.7949062320004</v>
      </c>
      <c r="J16" s="4">
        <f t="shared" si="2"/>
        <v>3170.1287534189605</v>
      </c>
      <c r="K16" s="4">
        <f t="shared" si="2"/>
        <v>3265.2326160215293</v>
      </c>
      <c r="L16" s="4">
        <f t="shared" si="2"/>
        <v>3363.1895945021752</v>
      </c>
      <c r="M16" s="4">
        <f t="shared" si="2"/>
        <v>3464.0852823372406</v>
      </c>
      <c r="N16" s="4">
        <f t="shared" si="2"/>
        <v>3568.0078408073578</v>
      </c>
      <c r="O16" s="4">
        <f t="shared" si="2"/>
        <v>3675.0480760315786</v>
      </c>
      <c r="P16" s="4">
        <f t="shared" si="2"/>
        <v>3785.2995183125258</v>
      </c>
      <c r="Q16" s="4">
        <f t="shared" si="2"/>
        <v>3898.8585038619017</v>
      </c>
      <c r="R16" s="4">
        <f t="shared" si="2"/>
        <v>4015.8242589777587</v>
      </c>
      <c r="S16" s="4">
        <f t="shared" si="2"/>
        <v>4136.2989867470915</v>
      </c>
      <c r="T16" s="4">
        <f t="shared" si="2"/>
        <v>4260.3879563495047</v>
      </c>
      <c r="U16" s="50">
        <f t="shared" si="2"/>
        <v>4388.1995950399896</v>
      </c>
      <c r="V16" s="3"/>
      <c r="W16" s="2"/>
    </row>
    <row r="17" spans="2:23" ht="18" x14ac:dyDescent="0.25">
      <c r="B17" s="103"/>
      <c r="C17" s="166"/>
      <c r="D17" s="217"/>
      <c r="E17" s="12"/>
      <c r="F17" s="6" t="s">
        <v>6</v>
      </c>
      <c r="G17" s="136" t="s">
        <v>80</v>
      </c>
      <c r="H17" s="4">
        <f>'TABPERMFIM-ANEXO-II'!H95</f>
        <v>2792.66392</v>
      </c>
      <c r="I17" s="4">
        <f>H17*1.03</f>
        <v>2876.4438375999998</v>
      </c>
      <c r="J17" s="4">
        <f t="shared" si="2"/>
        <v>2962.7371527279997</v>
      </c>
      <c r="K17" s="4">
        <f t="shared" si="2"/>
        <v>3051.6192673098399</v>
      </c>
      <c r="L17" s="4">
        <f t="shared" si="2"/>
        <v>3143.1678453291352</v>
      </c>
      <c r="M17" s="4">
        <f t="shared" si="2"/>
        <v>3237.4628806890091</v>
      </c>
      <c r="N17" s="4">
        <f t="shared" si="2"/>
        <v>3334.5867671096794</v>
      </c>
      <c r="O17" s="4">
        <f t="shared" si="2"/>
        <v>3434.62437012297</v>
      </c>
      <c r="P17" s="4">
        <f t="shared" si="2"/>
        <v>3537.6631012266594</v>
      </c>
      <c r="Q17" s="4">
        <f t="shared" si="2"/>
        <v>3643.7929942634591</v>
      </c>
      <c r="R17" s="4">
        <f t="shared" si="2"/>
        <v>3753.1067840913629</v>
      </c>
      <c r="S17" s="4">
        <f t="shared" si="2"/>
        <v>3865.699987614104</v>
      </c>
      <c r="T17" s="4">
        <f t="shared" si="2"/>
        <v>3981.6709872425272</v>
      </c>
      <c r="U17" s="50">
        <f t="shared" si="2"/>
        <v>4101.1211168598029</v>
      </c>
      <c r="V17" s="3"/>
      <c r="W17" s="2"/>
    </row>
    <row r="18" spans="2:23" ht="16.5" thickBot="1" x14ac:dyDescent="0.3">
      <c r="B18" s="36"/>
      <c r="C18" s="155"/>
      <c r="D18" s="218"/>
      <c r="E18" s="48"/>
      <c r="F18" s="34" t="s">
        <v>4</v>
      </c>
      <c r="G18" s="33" t="s">
        <v>5</v>
      </c>
      <c r="H18" s="183">
        <f>1400*1.235694</f>
        <v>1729.9716000000001</v>
      </c>
      <c r="I18" s="32">
        <f>H18*1.03</f>
        <v>1781.870748</v>
      </c>
      <c r="J18" s="32">
        <f t="shared" si="2"/>
        <v>1835.32687044</v>
      </c>
      <c r="K18" s="32">
        <f t="shared" si="2"/>
        <v>1890.3866765532</v>
      </c>
      <c r="L18" s="32">
        <f t="shared" si="2"/>
        <v>1947.0982768497961</v>
      </c>
      <c r="M18" s="32">
        <f t="shared" si="2"/>
        <v>2005.51122515529</v>
      </c>
      <c r="N18" s="32">
        <f t="shared" si="2"/>
        <v>2065.6765619099488</v>
      </c>
      <c r="O18" s="32">
        <f t="shared" si="2"/>
        <v>2127.6468587672471</v>
      </c>
      <c r="P18" s="32">
        <f t="shared" si="2"/>
        <v>2191.4762645302644</v>
      </c>
      <c r="Q18" s="32">
        <f t="shared" si="2"/>
        <v>2257.2205524661722</v>
      </c>
      <c r="R18" s="32">
        <f t="shared" si="2"/>
        <v>2324.9371690401576</v>
      </c>
      <c r="S18" s="32">
        <f t="shared" si="2"/>
        <v>2394.6852841113623</v>
      </c>
      <c r="T18" s="32">
        <f t="shared" si="2"/>
        <v>2466.5258426347032</v>
      </c>
      <c r="U18" s="57">
        <f t="shared" si="2"/>
        <v>2540.5216179137442</v>
      </c>
      <c r="V18" s="3"/>
      <c r="W18" s="2"/>
    </row>
    <row r="19" spans="2:23" ht="15.75" thickBot="1" x14ac:dyDescent="0.3">
      <c r="B19" s="127"/>
      <c r="C19" s="158"/>
      <c r="D19" s="115"/>
      <c r="E19" s="115"/>
      <c r="F19" s="116"/>
      <c r="G19" s="117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20"/>
      <c r="V19" s="3"/>
      <c r="W19" s="2"/>
    </row>
    <row r="20" spans="2:23" ht="18" x14ac:dyDescent="0.25">
      <c r="B20" s="14"/>
      <c r="C20" s="165"/>
      <c r="D20" s="215"/>
      <c r="E20" s="7"/>
      <c r="F20" s="59" t="s">
        <v>31</v>
      </c>
      <c r="G20" s="24">
        <v>0.1</v>
      </c>
      <c r="H20" s="23">
        <f>H21*1.1</f>
        <v>1876.1943076800001</v>
      </c>
      <c r="I20" s="23">
        <f>H20*1.03</f>
        <v>1932.4801369104</v>
      </c>
      <c r="J20" s="23">
        <f t="shared" ref="J20:U24" si="3">I20*1.03</f>
        <v>1990.454541017712</v>
      </c>
      <c r="K20" s="23">
        <f t="shared" si="3"/>
        <v>2050.1681772482434</v>
      </c>
      <c r="L20" s="23">
        <f t="shared" si="3"/>
        <v>2111.6732225656906</v>
      </c>
      <c r="M20" s="23">
        <f t="shared" si="3"/>
        <v>2175.0234192426615</v>
      </c>
      <c r="N20" s="23">
        <f t="shared" si="3"/>
        <v>2240.2741218199412</v>
      </c>
      <c r="O20" s="23">
        <f t="shared" si="3"/>
        <v>2307.4823454745397</v>
      </c>
      <c r="P20" s="23">
        <f t="shared" si="3"/>
        <v>2376.706815838776</v>
      </c>
      <c r="Q20" s="23">
        <f t="shared" si="3"/>
        <v>2448.0080203139396</v>
      </c>
      <c r="R20" s="23">
        <f t="shared" si="3"/>
        <v>2521.4482609233578</v>
      </c>
      <c r="S20" s="23">
        <f t="shared" si="3"/>
        <v>2597.0917087510584</v>
      </c>
      <c r="T20" s="23">
        <f t="shared" si="3"/>
        <v>2675.0044600135902</v>
      </c>
      <c r="U20" s="51">
        <f t="shared" si="3"/>
        <v>2755.2545938139979</v>
      </c>
      <c r="V20" s="3"/>
      <c r="W20" s="2"/>
    </row>
    <row r="21" spans="2:23" x14ac:dyDescent="0.25">
      <c r="B21" s="14"/>
      <c r="C21" s="159"/>
      <c r="D21" s="216"/>
      <c r="E21" s="47"/>
      <c r="F21" s="6" t="s">
        <v>8</v>
      </c>
      <c r="G21" s="9">
        <v>7.0000000000000007E-2</v>
      </c>
      <c r="H21" s="4">
        <f>H23*1.07</f>
        <v>1705.6311888</v>
      </c>
      <c r="I21" s="4">
        <f>H21*1.03</f>
        <v>1756.800124464</v>
      </c>
      <c r="J21" s="4">
        <f t="shared" si="3"/>
        <v>1809.50412819792</v>
      </c>
      <c r="K21" s="4">
        <f t="shared" si="3"/>
        <v>1863.7892520438577</v>
      </c>
      <c r="L21" s="4">
        <f t="shared" si="3"/>
        <v>1919.7029296051735</v>
      </c>
      <c r="M21" s="4">
        <f t="shared" si="3"/>
        <v>1977.2940174933287</v>
      </c>
      <c r="N21" s="4">
        <f t="shared" si="3"/>
        <v>2036.6128380181287</v>
      </c>
      <c r="O21" s="4">
        <f t="shared" si="3"/>
        <v>2097.7112231586725</v>
      </c>
      <c r="P21" s="4">
        <f t="shared" si="3"/>
        <v>2160.6425598534329</v>
      </c>
      <c r="Q21" s="4">
        <f t="shared" si="3"/>
        <v>2225.4618366490358</v>
      </c>
      <c r="R21" s="4">
        <f t="shared" si="3"/>
        <v>2292.225691748507</v>
      </c>
      <c r="S21" s="4">
        <f t="shared" si="3"/>
        <v>2360.9924625009621</v>
      </c>
      <c r="T21" s="4">
        <f t="shared" si="3"/>
        <v>2431.822236375991</v>
      </c>
      <c r="U21" s="50">
        <f t="shared" si="3"/>
        <v>2504.7769034672706</v>
      </c>
      <c r="V21" s="3"/>
      <c r="W21" s="2"/>
    </row>
    <row r="22" spans="2:23" ht="21.75" x14ac:dyDescent="0.25">
      <c r="B22" s="103">
        <v>3</v>
      </c>
      <c r="C22" s="160" t="s">
        <v>94</v>
      </c>
      <c r="D22" s="217" t="s">
        <v>54</v>
      </c>
      <c r="E22" s="12" t="s">
        <v>25</v>
      </c>
      <c r="F22" s="6" t="s">
        <v>7</v>
      </c>
      <c r="G22" s="9">
        <v>7.0000000000000007E-2</v>
      </c>
      <c r="H22" s="4">
        <f>H23*1.07</f>
        <v>1705.6311888</v>
      </c>
      <c r="I22" s="4">
        <f>H22*1.03</f>
        <v>1756.800124464</v>
      </c>
      <c r="J22" s="4">
        <f t="shared" si="3"/>
        <v>1809.50412819792</v>
      </c>
      <c r="K22" s="4">
        <f t="shared" si="3"/>
        <v>1863.7892520438577</v>
      </c>
      <c r="L22" s="4">
        <f t="shared" si="3"/>
        <v>1919.7029296051735</v>
      </c>
      <c r="M22" s="4">
        <f t="shared" si="3"/>
        <v>1977.2940174933287</v>
      </c>
      <c r="N22" s="4">
        <f t="shared" si="3"/>
        <v>2036.6128380181287</v>
      </c>
      <c r="O22" s="4">
        <f t="shared" si="3"/>
        <v>2097.7112231586725</v>
      </c>
      <c r="P22" s="4">
        <f t="shared" si="3"/>
        <v>2160.6425598534329</v>
      </c>
      <c r="Q22" s="4">
        <f t="shared" si="3"/>
        <v>2225.4618366490358</v>
      </c>
      <c r="R22" s="4">
        <f t="shared" si="3"/>
        <v>2292.225691748507</v>
      </c>
      <c r="S22" s="4">
        <f t="shared" si="3"/>
        <v>2360.9924625009621</v>
      </c>
      <c r="T22" s="4">
        <f t="shared" si="3"/>
        <v>2431.822236375991</v>
      </c>
      <c r="U22" s="50">
        <f t="shared" si="3"/>
        <v>2504.7769034672706</v>
      </c>
      <c r="V22" s="3"/>
      <c r="W22" s="2"/>
    </row>
    <row r="23" spans="2:23" ht="18" x14ac:dyDescent="0.25">
      <c r="B23" s="103"/>
      <c r="C23" s="43"/>
      <c r="D23" s="217"/>
      <c r="E23" s="12"/>
      <c r="F23" s="6" t="s">
        <v>6</v>
      </c>
      <c r="G23" s="136" t="s">
        <v>79</v>
      </c>
      <c r="H23" s="4">
        <f>'TABPERMFIM-ANEXO-II'!H129</f>
        <v>1594.04784</v>
      </c>
      <c r="I23" s="4">
        <f>H23*1.03</f>
        <v>1641.8692751999999</v>
      </c>
      <c r="J23" s="4">
        <f t="shared" si="3"/>
        <v>1691.1253534560001</v>
      </c>
      <c r="K23" s="4">
        <f t="shared" si="3"/>
        <v>1741.8591140596802</v>
      </c>
      <c r="L23" s="4">
        <f t="shared" si="3"/>
        <v>1794.1148874814708</v>
      </c>
      <c r="M23" s="4">
        <f t="shared" si="3"/>
        <v>1847.9383341059149</v>
      </c>
      <c r="N23" s="4">
        <f t="shared" si="3"/>
        <v>1903.3764841290924</v>
      </c>
      <c r="O23" s="4">
        <f t="shared" si="3"/>
        <v>1960.4777786529653</v>
      </c>
      <c r="P23" s="4">
        <f t="shared" si="3"/>
        <v>2019.2921120125543</v>
      </c>
      <c r="Q23" s="4">
        <f t="shared" si="3"/>
        <v>2079.8708753729311</v>
      </c>
      <c r="R23" s="4">
        <f t="shared" si="3"/>
        <v>2142.267001634119</v>
      </c>
      <c r="S23" s="4">
        <f t="shared" si="3"/>
        <v>2206.5350116831428</v>
      </c>
      <c r="T23" s="4">
        <f t="shared" si="3"/>
        <v>2272.731062033637</v>
      </c>
      <c r="U23" s="50">
        <f t="shared" si="3"/>
        <v>2340.9129938946462</v>
      </c>
      <c r="V23" s="3"/>
      <c r="W23" s="2"/>
    </row>
    <row r="24" spans="2:23" ht="16.5" thickBot="1" x14ac:dyDescent="0.3">
      <c r="B24" s="36"/>
      <c r="C24" s="155"/>
      <c r="D24" s="218"/>
      <c r="E24" s="48"/>
      <c r="F24" s="34" t="s">
        <v>4</v>
      </c>
      <c r="G24" s="33" t="s">
        <v>5</v>
      </c>
      <c r="H24" s="183">
        <f>1180*1.235694</f>
        <v>1458.1189200000001</v>
      </c>
      <c r="I24" s="32">
        <f>H24*1.03</f>
        <v>1501.8624876000001</v>
      </c>
      <c r="J24" s="32">
        <f t="shared" si="3"/>
        <v>1546.9183622280002</v>
      </c>
      <c r="K24" s="32">
        <f t="shared" si="3"/>
        <v>1593.3259130948402</v>
      </c>
      <c r="L24" s="32">
        <f t="shared" si="3"/>
        <v>1641.1256904876855</v>
      </c>
      <c r="M24" s="32">
        <f t="shared" si="3"/>
        <v>1690.359461202316</v>
      </c>
      <c r="N24" s="32">
        <f t="shared" si="3"/>
        <v>1741.0702450383856</v>
      </c>
      <c r="O24" s="32">
        <f t="shared" si="3"/>
        <v>1793.3023523895372</v>
      </c>
      <c r="P24" s="32">
        <f t="shared" si="3"/>
        <v>1847.1014229612233</v>
      </c>
      <c r="Q24" s="32">
        <f t="shared" si="3"/>
        <v>1902.5144656500599</v>
      </c>
      <c r="R24" s="32">
        <f t="shared" si="3"/>
        <v>1959.5898996195617</v>
      </c>
      <c r="S24" s="32">
        <f t="shared" si="3"/>
        <v>2018.3775966081487</v>
      </c>
      <c r="T24" s="32">
        <f t="shared" si="3"/>
        <v>2078.9289245063933</v>
      </c>
      <c r="U24" s="57">
        <f t="shared" si="3"/>
        <v>2141.2967922415851</v>
      </c>
      <c r="V24" s="3"/>
      <c r="W24" s="2"/>
    </row>
    <row r="25" spans="2:23" ht="15.75" thickBot="1" x14ac:dyDescent="0.3">
      <c r="B25" s="31"/>
      <c r="C25" s="145"/>
      <c r="D25" s="26"/>
      <c r="E25" s="26"/>
      <c r="F25" s="28"/>
      <c r="G25" s="29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3"/>
      <c r="W25" s="2"/>
    </row>
    <row r="26" spans="2:23" ht="69.95" customHeight="1" x14ac:dyDescent="0.25">
      <c r="B26" s="62" t="s">
        <v>69</v>
      </c>
      <c r="C26" s="146" t="s">
        <v>22</v>
      </c>
      <c r="D26" s="64" t="s">
        <v>23</v>
      </c>
      <c r="E26" s="65" t="s">
        <v>24</v>
      </c>
      <c r="F26" s="66" t="s">
        <v>46</v>
      </c>
      <c r="G26" s="67" t="s">
        <v>21</v>
      </c>
      <c r="H26" s="92" t="s">
        <v>47</v>
      </c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9"/>
      <c r="V26" s="3"/>
      <c r="W26" s="2"/>
    </row>
    <row r="27" spans="2:23" ht="15.75" x14ac:dyDescent="0.25">
      <c r="B27" s="70"/>
      <c r="C27" s="147" t="s">
        <v>11</v>
      </c>
      <c r="D27" s="72"/>
      <c r="E27" s="73"/>
      <c r="F27" s="74"/>
      <c r="G27" s="75"/>
      <c r="H27" s="76" t="s">
        <v>20</v>
      </c>
      <c r="I27" s="76" t="s">
        <v>19</v>
      </c>
      <c r="J27" s="76" t="s">
        <v>18</v>
      </c>
      <c r="K27" s="76" t="s">
        <v>3</v>
      </c>
      <c r="L27" s="76" t="s">
        <v>1</v>
      </c>
      <c r="M27" s="76" t="s">
        <v>17</v>
      </c>
      <c r="N27" s="76" t="s">
        <v>0</v>
      </c>
      <c r="O27" s="76" t="s">
        <v>16</v>
      </c>
      <c r="P27" s="76" t="s">
        <v>4</v>
      </c>
      <c r="Q27" s="76" t="s">
        <v>15</v>
      </c>
      <c r="R27" s="76" t="s">
        <v>14</v>
      </c>
      <c r="S27" s="76" t="s">
        <v>13</v>
      </c>
      <c r="T27" s="76" t="s">
        <v>2</v>
      </c>
      <c r="U27" s="77" t="s">
        <v>12</v>
      </c>
      <c r="V27" s="3"/>
      <c r="W27" s="2"/>
    </row>
    <row r="28" spans="2:23" x14ac:dyDescent="0.25">
      <c r="B28" s="70"/>
      <c r="C28" s="147"/>
      <c r="D28" s="72"/>
      <c r="E28" s="73"/>
      <c r="F28" s="74"/>
      <c r="G28" s="78" t="s">
        <v>10</v>
      </c>
      <c r="H28" s="79" t="s">
        <v>9</v>
      </c>
      <c r="I28" s="79" t="s">
        <v>9</v>
      </c>
      <c r="J28" s="79" t="s">
        <v>9</v>
      </c>
      <c r="K28" s="79" t="s">
        <v>9</v>
      </c>
      <c r="L28" s="79" t="s">
        <v>9</v>
      </c>
      <c r="M28" s="79" t="s">
        <v>9</v>
      </c>
      <c r="N28" s="79" t="s">
        <v>9</v>
      </c>
      <c r="O28" s="79" t="s">
        <v>9</v>
      </c>
      <c r="P28" s="79" t="s">
        <v>9</v>
      </c>
      <c r="Q28" s="79" t="s">
        <v>9</v>
      </c>
      <c r="R28" s="79" t="s">
        <v>9</v>
      </c>
      <c r="S28" s="79" t="s">
        <v>9</v>
      </c>
      <c r="T28" s="79" t="s">
        <v>9</v>
      </c>
      <c r="U28" s="80" t="s">
        <v>9</v>
      </c>
      <c r="V28" s="3"/>
      <c r="W28" s="2"/>
    </row>
    <row r="29" spans="2:23" ht="18" x14ac:dyDescent="0.25">
      <c r="B29" s="129"/>
      <c r="C29" s="148"/>
      <c r="D29" s="98"/>
      <c r="E29" s="99"/>
      <c r="F29" s="100"/>
      <c r="G29" s="101"/>
      <c r="H29" s="81" t="s">
        <v>5</v>
      </c>
      <c r="I29" s="81" t="s">
        <v>32</v>
      </c>
      <c r="J29" s="81" t="s">
        <v>33</v>
      </c>
      <c r="K29" s="81" t="s">
        <v>34</v>
      </c>
      <c r="L29" s="81" t="s">
        <v>35</v>
      </c>
      <c r="M29" s="81" t="s">
        <v>36</v>
      </c>
      <c r="N29" s="81" t="s">
        <v>37</v>
      </c>
      <c r="O29" s="81" t="s">
        <v>38</v>
      </c>
      <c r="P29" s="81" t="s">
        <v>39</v>
      </c>
      <c r="Q29" s="81" t="s">
        <v>40</v>
      </c>
      <c r="R29" s="81" t="s">
        <v>41</v>
      </c>
      <c r="S29" s="81" t="s">
        <v>42</v>
      </c>
      <c r="T29" s="82" t="s">
        <v>43</v>
      </c>
      <c r="U29" s="83" t="s">
        <v>44</v>
      </c>
      <c r="V29" s="3"/>
      <c r="W29" s="2"/>
    </row>
    <row r="30" spans="2:23" ht="18" x14ac:dyDescent="0.25">
      <c r="B30" s="14"/>
      <c r="C30" s="154"/>
      <c r="D30" s="215"/>
      <c r="E30" s="7"/>
      <c r="F30" s="59" t="s">
        <v>31</v>
      </c>
      <c r="G30" s="24">
        <v>0.1</v>
      </c>
      <c r="H30" s="23">
        <f>H31*1.1</f>
        <v>1908.9155373750002</v>
      </c>
      <c r="I30" s="23">
        <f>H30*1.03</f>
        <v>1966.1830034962502</v>
      </c>
      <c r="J30" s="23">
        <f t="shared" ref="J30:U34" si="4">I30*1.03</f>
        <v>2025.1684936011377</v>
      </c>
      <c r="K30" s="23">
        <f t="shared" si="4"/>
        <v>2085.9235484091719</v>
      </c>
      <c r="L30" s="23">
        <f t="shared" si="4"/>
        <v>2148.5012548614473</v>
      </c>
      <c r="M30" s="23">
        <f t="shared" si="4"/>
        <v>2212.9562925072905</v>
      </c>
      <c r="N30" s="23">
        <f t="shared" si="4"/>
        <v>2279.3449812825093</v>
      </c>
      <c r="O30" s="23">
        <f t="shared" si="4"/>
        <v>2347.7253307209844</v>
      </c>
      <c r="P30" s="23">
        <f t="shared" si="4"/>
        <v>2418.1570906426141</v>
      </c>
      <c r="Q30" s="23">
        <f t="shared" si="4"/>
        <v>2490.7018033618924</v>
      </c>
      <c r="R30" s="23">
        <f t="shared" si="4"/>
        <v>2565.4228574627491</v>
      </c>
      <c r="S30" s="23">
        <f t="shared" si="4"/>
        <v>2642.3855431866318</v>
      </c>
      <c r="T30" s="23">
        <f t="shared" si="4"/>
        <v>2721.6571094822307</v>
      </c>
      <c r="U30" s="51">
        <f t="shared" si="4"/>
        <v>2803.3068227666977</v>
      </c>
      <c r="V30" s="3"/>
      <c r="W30" s="2"/>
    </row>
    <row r="31" spans="2:23" x14ac:dyDescent="0.25">
      <c r="B31" s="14"/>
      <c r="C31" s="159"/>
      <c r="D31" s="216"/>
      <c r="E31" s="47"/>
      <c r="F31" s="6" t="s">
        <v>8</v>
      </c>
      <c r="G31" s="9">
        <v>7.0000000000000007E-2</v>
      </c>
      <c r="H31" s="4">
        <f>H33*1.07</f>
        <v>1735.37776125</v>
      </c>
      <c r="I31" s="4">
        <f>H31*1.03</f>
        <v>1787.4390940875001</v>
      </c>
      <c r="J31" s="4">
        <f t="shared" si="4"/>
        <v>1841.0622669101251</v>
      </c>
      <c r="K31" s="4">
        <f t="shared" si="4"/>
        <v>1896.2941349174289</v>
      </c>
      <c r="L31" s="4">
        <f t="shared" si="4"/>
        <v>1953.1829589649519</v>
      </c>
      <c r="M31" s="4">
        <f t="shared" si="4"/>
        <v>2011.7784477339005</v>
      </c>
      <c r="N31" s="4">
        <f t="shared" si="4"/>
        <v>2072.1318011659178</v>
      </c>
      <c r="O31" s="4">
        <f t="shared" si="4"/>
        <v>2134.2957552008952</v>
      </c>
      <c r="P31" s="4">
        <f t="shared" si="4"/>
        <v>2198.3246278569222</v>
      </c>
      <c r="Q31" s="4">
        <f t="shared" si="4"/>
        <v>2264.2743666926299</v>
      </c>
      <c r="R31" s="4">
        <f t="shared" si="4"/>
        <v>2332.2025976934087</v>
      </c>
      <c r="S31" s="4">
        <f t="shared" si="4"/>
        <v>2402.1686756242111</v>
      </c>
      <c r="T31" s="4">
        <f t="shared" si="4"/>
        <v>2474.2337358929376</v>
      </c>
      <c r="U31" s="50">
        <f t="shared" si="4"/>
        <v>2548.4607479697256</v>
      </c>
      <c r="V31" s="3"/>
      <c r="W31" s="2"/>
    </row>
    <row r="32" spans="2:23" ht="25.5" x14ac:dyDescent="0.25">
      <c r="B32" s="103">
        <v>2</v>
      </c>
      <c r="C32" s="160" t="s">
        <v>95</v>
      </c>
      <c r="D32" s="217" t="s">
        <v>54</v>
      </c>
      <c r="E32" s="12" t="s">
        <v>25</v>
      </c>
      <c r="F32" s="6" t="s">
        <v>7</v>
      </c>
      <c r="G32" s="9">
        <v>7.0000000000000007E-2</v>
      </c>
      <c r="H32" s="4">
        <f>H33*1.07</f>
        <v>1735.37776125</v>
      </c>
      <c r="I32" s="4">
        <f>H32*1.03</f>
        <v>1787.4390940875001</v>
      </c>
      <c r="J32" s="4">
        <f t="shared" si="4"/>
        <v>1841.0622669101251</v>
      </c>
      <c r="K32" s="4">
        <f t="shared" si="4"/>
        <v>1896.2941349174289</v>
      </c>
      <c r="L32" s="4">
        <f t="shared" si="4"/>
        <v>1953.1829589649519</v>
      </c>
      <c r="M32" s="4">
        <f t="shared" si="4"/>
        <v>2011.7784477339005</v>
      </c>
      <c r="N32" s="4">
        <f t="shared" si="4"/>
        <v>2072.1318011659178</v>
      </c>
      <c r="O32" s="4">
        <f t="shared" si="4"/>
        <v>2134.2957552008952</v>
      </c>
      <c r="P32" s="4">
        <f t="shared" si="4"/>
        <v>2198.3246278569222</v>
      </c>
      <c r="Q32" s="4">
        <f t="shared" si="4"/>
        <v>2264.2743666926299</v>
      </c>
      <c r="R32" s="4">
        <f t="shared" si="4"/>
        <v>2332.2025976934087</v>
      </c>
      <c r="S32" s="4">
        <f t="shared" si="4"/>
        <v>2402.1686756242111</v>
      </c>
      <c r="T32" s="4">
        <f t="shared" si="4"/>
        <v>2474.2337358929376</v>
      </c>
      <c r="U32" s="50">
        <f t="shared" si="4"/>
        <v>2548.4607479697256</v>
      </c>
      <c r="V32" s="3"/>
      <c r="W32" s="2"/>
    </row>
    <row r="33" spans="2:23" ht="18" x14ac:dyDescent="0.25">
      <c r="B33" s="103"/>
      <c r="C33" s="43"/>
      <c r="D33" s="217"/>
      <c r="E33" s="12"/>
      <c r="F33" s="6" t="s">
        <v>6</v>
      </c>
      <c r="G33" s="9">
        <v>0.05</v>
      </c>
      <c r="H33" s="4">
        <f>H34*1.05</f>
        <v>1621.848375</v>
      </c>
      <c r="I33" s="4">
        <f>H33*1.03</f>
        <v>1670.50382625</v>
      </c>
      <c r="J33" s="4">
        <f t="shared" si="4"/>
        <v>1720.6189410375</v>
      </c>
      <c r="K33" s="4">
        <f t="shared" si="4"/>
        <v>1772.237509268625</v>
      </c>
      <c r="L33" s="4">
        <f t="shared" si="4"/>
        <v>1825.4046345466838</v>
      </c>
      <c r="M33" s="4">
        <f t="shared" si="4"/>
        <v>1880.1667735830845</v>
      </c>
      <c r="N33" s="4">
        <f t="shared" si="4"/>
        <v>1936.5717767905771</v>
      </c>
      <c r="O33" s="4">
        <f t="shared" si="4"/>
        <v>1994.6689300942944</v>
      </c>
      <c r="P33" s="4">
        <f t="shared" si="4"/>
        <v>2054.5089979971235</v>
      </c>
      <c r="Q33" s="4">
        <f t="shared" si="4"/>
        <v>2116.1442679370371</v>
      </c>
      <c r="R33" s="4">
        <f t="shared" si="4"/>
        <v>2179.6285959751481</v>
      </c>
      <c r="S33" s="4">
        <f t="shared" si="4"/>
        <v>2245.0174538544024</v>
      </c>
      <c r="T33" s="4">
        <f t="shared" si="4"/>
        <v>2312.3679774700345</v>
      </c>
      <c r="U33" s="50">
        <f t="shared" si="4"/>
        <v>2381.7390167941358</v>
      </c>
      <c r="V33" s="3"/>
      <c r="W33" s="2"/>
    </row>
    <row r="34" spans="2:23" ht="16.5" thickBot="1" x14ac:dyDescent="0.3">
      <c r="B34" s="36"/>
      <c r="C34" s="155"/>
      <c r="D34" s="218"/>
      <c r="E34" s="48"/>
      <c r="F34" s="34" t="s">
        <v>4</v>
      </c>
      <c r="G34" s="33" t="s">
        <v>5</v>
      </c>
      <c r="H34" s="183">
        <f>1250*1.235694</f>
        <v>1544.6175000000001</v>
      </c>
      <c r="I34" s="32">
        <f>H34*1.03</f>
        <v>1590.9560250000002</v>
      </c>
      <c r="J34" s="32">
        <f t="shared" si="4"/>
        <v>1638.6847057500001</v>
      </c>
      <c r="K34" s="32">
        <f t="shared" si="4"/>
        <v>1687.8452469225001</v>
      </c>
      <c r="L34" s="32">
        <f t="shared" si="4"/>
        <v>1738.4806043301751</v>
      </c>
      <c r="M34" s="32">
        <f t="shared" si="4"/>
        <v>1790.6350224600803</v>
      </c>
      <c r="N34" s="32">
        <f t="shared" si="4"/>
        <v>1844.3540731338828</v>
      </c>
      <c r="O34" s="32">
        <f t="shared" si="4"/>
        <v>1899.6846953278994</v>
      </c>
      <c r="P34" s="32">
        <f t="shared" si="4"/>
        <v>1956.6752361877363</v>
      </c>
      <c r="Q34" s="32">
        <f t="shared" si="4"/>
        <v>2015.3754932733684</v>
      </c>
      <c r="R34" s="32">
        <f t="shared" si="4"/>
        <v>2075.8367580715694</v>
      </c>
      <c r="S34" s="32">
        <f t="shared" si="4"/>
        <v>2138.1118608137167</v>
      </c>
      <c r="T34" s="32">
        <f t="shared" si="4"/>
        <v>2202.2552166381283</v>
      </c>
      <c r="U34" s="57">
        <f t="shared" si="4"/>
        <v>2268.3228731372724</v>
      </c>
      <c r="V34" s="3"/>
      <c r="W34" s="2"/>
    </row>
    <row r="35" spans="2:23" ht="15.75" thickBot="1" x14ac:dyDescent="0.3">
      <c r="B35" s="127"/>
      <c r="C35" s="158"/>
      <c r="D35" s="115"/>
      <c r="E35" s="115"/>
      <c r="F35" s="116"/>
      <c r="G35" s="117"/>
      <c r="H35" s="119"/>
      <c r="I35" s="119"/>
      <c r="J35" s="119"/>
      <c r="K35" s="119"/>
      <c r="L35" s="119"/>
      <c r="M35" s="119"/>
      <c r="N35" s="119"/>
      <c r="O35" s="119"/>
      <c r="P35" s="119"/>
      <c r="Q35" s="119"/>
      <c r="R35" s="119"/>
      <c r="S35" s="119"/>
      <c r="T35" s="119"/>
      <c r="U35" s="120"/>
      <c r="V35" s="3"/>
      <c r="W35" s="2"/>
    </row>
    <row r="36" spans="2:23" ht="18" x14ac:dyDescent="0.25">
      <c r="B36" s="14"/>
      <c r="C36" s="165"/>
      <c r="D36" s="226"/>
      <c r="E36" s="7"/>
      <c r="F36" s="59" t="s">
        <v>31</v>
      </c>
      <c r="G36" s="24">
        <v>7.0000000000000007E-2</v>
      </c>
      <c r="H36" s="23">
        <f>H37*1.07</f>
        <v>1782.5800363560004</v>
      </c>
      <c r="I36" s="23">
        <f>H36*1.03</f>
        <v>1836.0574374466805</v>
      </c>
      <c r="J36" s="23">
        <f t="shared" ref="J36:U40" si="5">I36*1.03</f>
        <v>1891.139160570081</v>
      </c>
      <c r="K36" s="23">
        <f t="shared" si="5"/>
        <v>1947.8733353871835</v>
      </c>
      <c r="L36" s="23">
        <f t="shared" si="5"/>
        <v>2006.3095354487991</v>
      </c>
      <c r="M36" s="23">
        <f t="shared" si="5"/>
        <v>2066.498821512263</v>
      </c>
      <c r="N36" s="23">
        <f t="shared" si="5"/>
        <v>2128.4937861576309</v>
      </c>
      <c r="O36" s="23">
        <f t="shared" si="5"/>
        <v>2192.34859974236</v>
      </c>
      <c r="P36" s="23">
        <f t="shared" si="5"/>
        <v>2258.119057734631</v>
      </c>
      <c r="Q36" s="23">
        <f t="shared" si="5"/>
        <v>2325.8626294666701</v>
      </c>
      <c r="R36" s="23">
        <f t="shared" si="5"/>
        <v>2395.6385083506702</v>
      </c>
      <c r="S36" s="23">
        <f t="shared" si="5"/>
        <v>2467.5076636011904</v>
      </c>
      <c r="T36" s="23">
        <f t="shared" si="5"/>
        <v>2541.5328935092261</v>
      </c>
      <c r="U36" s="51">
        <f t="shared" si="5"/>
        <v>2617.7788803145031</v>
      </c>
      <c r="V36" s="3"/>
      <c r="W36" s="2"/>
    </row>
    <row r="37" spans="2:23" x14ac:dyDescent="0.25">
      <c r="B37" s="14"/>
      <c r="C37" s="159"/>
      <c r="D37" s="223"/>
      <c r="E37" s="47"/>
      <c r="F37" s="6" t="s">
        <v>8</v>
      </c>
      <c r="G37" s="9">
        <v>7.0000000000000007E-2</v>
      </c>
      <c r="H37" s="4">
        <f>H39*1.07</f>
        <v>1665.9626508000003</v>
      </c>
      <c r="I37" s="4">
        <f>H37*1.03</f>
        <v>1715.9415303240005</v>
      </c>
      <c r="J37" s="4">
        <f t="shared" si="5"/>
        <v>1767.4197762337205</v>
      </c>
      <c r="K37" s="4">
        <f t="shared" si="5"/>
        <v>1820.4423695207322</v>
      </c>
      <c r="L37" s="4">
        <f t="shared" si="5"/>
        <v>1875.0556406063542</v>
      </c>
      <c r="M37" s="4">
        <f t="shared" si="5"/>
        <v>1931.307309824545</v>
      </c>
      <c r="N37" s="4">
        <f t="shared" si="5"/>
        <v>1989.2465291192814</v>
      </c>
      <c r="O37" s="4">
        <f t="shared" si="5"/>
        <v>2048.9239249928601</v>
      </c>
      <c r="P37" s="4">
        <f t="shared" si="5"/>
        <v>2110.3916427426461</v>
      </c>
      <c r="Q37" s="4">
        <f t="shared" si="5"/>
        <v>2173.7033920249255</v>
      </c>
      <c r="R37" s="4">
        <f t="shared" si="5"/>
        <v>2238.9144937856731</v>
      </c>
      <c r="S37" s="4">
        <f t="shared" si="5"/>
        <v>2306.0819285992434</v>
      </c>
      <c r="T37" s="4">
        <f t="shared" si="5"/>
        <v>2375.2643864572206</v>
      </c>
      <c r="U37" s="50">
        <f t="shared" si="5"/>
        <v>2446.5223180509374</v>
      </c>
      <c r="V37" s="3"/>
      <c r="W37" s="2"/>
    </row>
    <row r="38" spans="2:23" ht="25.5" x14ac:dyDescent="0.25">
      <c r="B38" s="103">
        <v>1</v>
      </c>
      <c r="C38" s="43" t="s">
        <v>81</v>
      </c>
      <c r="D38" s="224" t="s">
        <v>26</v>
      </c>
      <c r="E38" s="12" t="s">
        <v>25</v>
      </c>
      <c r="F38" s="6" t="s">
        <v>7</v>
      </c>
      <c r="G38" s="9">
        <v>0.05</v>
      </c>
      <c r="H38" s="4">
        <f>H39*1.05</f>
        <v>1634.8231620000004</v>
      </c>
      <c r="I38" s="4">
        <f>H38*1.03</f>
        <v>1683.8678568600005</v>
      </c>
      <c r="J38" s="4">
        <f t="shared" si="5"/>
        <v>1734.3838925658006</v>
      </c>
      <c r="K38" s="4">
        <f t="shared" si="5"/>
        <v>1786.4154093427746</v>
      </c>
      <c r="L38" s="4">
        <f t="shared" si="5"/>
        <v>1840.007871623058</v>
      </c>
      <c r="M38" s="4">
        <f t="shared" si="5"/>
        <v>1895.2081077717498</v>
      </c>
      <c r="N38" s="4">
        <f t="shared" si="5"/>
        <v>1952.0643510049024</v>
      </c>
      <c r="O38" s="4">
        <f t="shared" si="5"/>
        <v>2010.6262815350494</v>
      </c>
      <c r="P38" s="4">
        <f t="shared" si="5"/>
        <v>2070.9450699811009</v>
      </c>
      <c r="Q38" s="4">
        <f t="shared" si="5"/>
        <v>2133.0734220805339</v>
      </c>
      <c r="R38" s="4">
        <f t="shared" si="5"/>
        <v>2197.0656247429501</v>
      </c>
      <c r="S38" s="4">
        <f t="shared" si="5"/>
        <v>2262.9775934852387</v>
      </c>
      <c r="T38" s="4">
        <f t="shared" si="5"/>
        <v>2330.8669212897958</v>
      </c>
      <c r="U38" s="50">
        <f t="shared" si="5"/>
        <v>2400.7929289284898</v>
      </c>
      <c r="V38" s="3"/>
      <c r="W38" s="2"/>
    </row>
    <row r="39" spans="2:23" ht="18" x14ac:dyDescent="0.25">
      <c r="B39" s="103"/>
      <c r="C39" s="43"/>
      <c r="D39" s="224"/>
      <c r="E39" s="12"/>
      <c r="F39" s="6" t="s">
        <v>6</v>
      </c>
      <c r="G39" s="9">
        <v>0.05</v>
      </c>
      <c r="H39" s="4">
        <f>H40*1.05</f>
        <v>1556.9744400000002</v>
      </c>
      <c r="I39" s="4">
        <f>H39*1.03</f>
        <v>1603.6836732000002</v>
      </c>
      <c r="J39" s="4">
        <f t="shared" si="5"/>
        <v>1651.7941833960001</v>
      </c>
      <c r="K39" s="4">
        <f t="shared" si="5"/>
        <v>1701.3480088978802</v>
      </c>
      <c r="L39" s="4">
        <f t="shared" si="5"/>
        <v>1752.3884491648166</v>
      </c>
      <c r="M39" s="4">
        <f t="shared" si="5"/>
        <v>1804.9601026397611</v>
      </c>
      <c r="N39" s="4">
        <f t="shared" si="5"/>
        <v>1859.108905718954</v>
      </c>
      <c r="O39" s="4">
        <f t="shared" si="5"/>
        <v>1914.8821728905227</v>
      </c>
      <c r="P39" s="4">
        <f t="shared" si="5"/>
        <v>1972.3286380772386</v>
      </c>
      <c r="Q39" s="4">
        <f t="shared" si="5"/>
        <v>2031.4984972195557</v>
      </c>
      <c r="R39" s="4">
        <f t="shared" si="5"/>
        <v>2092.4434521361422</v>
      </c>
      <c r="S39" s="4">
        <f t="shared" si="5"/>
        <v>2155.2167557002267</v>
      </c>
      <c r="T39" s="4">
        <f t="shared" si="5"/>
        <v>2219.8732583712335</v>
      </c>
      <c r="U39" s="50">
        <f t="shared" si="5"/>
        <v>2286.4694561223705</v>
      </c>
      <c r="V39" s="3"/>
      <c r="W39" s="2"/>
    </row>
    <row r="40" spans="2:23" ht="16.5" thickBot="1" x14ac:dyDescent="0.3">
      <c r="B40" s="36"/>
      <c r="C40" s="102"/>
      <c r="D40" s="225"/>
      <c r="E40" s="48"/>
      <c r="F40" s="34" t="s">
        <v>4</v>
      </c>
      <c r="G40" s="33" t="s">
        <v>5</v>
      </c>
      <c r="H40" s="183">
        <f>1200*1.235694</f>
        <v>1482.8328000000001</v>
      </c>
      <c r="I40" s="32">
        <f>H40*1.03</f>
        <v>1527.3177840000001</v>
      </c>
      <c r="J40" s="32">
        <f t="shared" si="5"/>
        <v>1573.1373175200001</v>
      </c>
      <c r="K40" s="32">
        <f t="shared" si="5"/>
        <v>1620.3314370456001</v>
      </c>
      <c r="L40" s="32">
        <f t="shared" si="5"/>
        <v>1668.9413801569681</v>
      </c>
      <c r="M40" s="32">
        <f t="shared" si="5"/>
        <v>1719.0096215616772</v>
      </c>
      <c r="N40" s="32">
        <f t="shared" si="5"/>
        <v>1770.5799102085275</v>
      </c>
      <c r="O40" s="32">
        <f t="shared" si="5"/>
        <v>1823.6973075147835</v>
      </c>
      <c r="P40" s="32">
        <f t="shared" si="5"/>
        <v>1878.4082267402271</v>
      </c>
      <c r="Q40" s="32">
        <f t="shared" si="5"/>
        <v>1934.7604735424338</v>
      </c>
      <c r="R40" s="32">
        <f t="shared" si="5"/>
        <v>1992.8032877487069</v>
      </c>
      <c r="S40" s="32">
        <f t="shared" si="5"/>
        <v>2052.587386381168</v>
      </c>
      <c r="T40" s="32">
        <f t="shared" si="5"/>
        <v>2114.1650079726032</v>
      </c>
      <c r="U40" s="57">
        <f t="shared" si="5"/>
        <v>2177.5899582117813</v>
      </c>
      <c r="V40" s="3"/>
      <c r="W40" s="2"/>
    </row>
    <row r="41" spans="2:23" x14ac:dyDescent="0.25">
      <c r="B41" s="138"/>
      <c r="C41" s="131"/>
      <c r="D41" s="132"/>
      <c r="E41" s="26"/>
      <c r="F41" s="28"/>
      <c r="G41" s="29"/>
      <c r="H41" s="13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3"/>
      <c r="W41" s="2"/>
    </row>
    <row r="42" spans="2:23" x14ac:dyDescent="0.25">
      <c r="B42" s="138"/>
      <c r="C42" s="131"/>
      <c r="D42" s="132"/>
      <c r="E42" s="26"/>
      <c r="F42" s="28"/>
      <c r="G42" s="29"/>
      <c r="H42" s="13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3"/>
      <c r="W42" s="2"/>
    </row>
    <row r="43" spans="2:23" ht="15.75" thickBot="1" x14ac:dyDescent="0.3">
      <c r="B43" s="31"/>
      <c r="C43" s="30"/>
      <c r="D43" s="26"/>
      <c r="E43" s="26"/>
      <c r="F43" s="28"/>
      <c r="G43" s="29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3"/>
      <c r="W43" s="2"/>
    </row>
    <row r="44" spans="2:23" ht="25.5" x14ac:dyDescent="0.25">
      <c r="B44" s="110" t="s">
        <v>23</v>
      </c>
      <c r="C44" s="111" t="s">
        <v>57</v>
      </c>
      <c r="D44" s="112" t="s">
        <v>60</v>
      </c>
      <c r="E44" s="26"/>
      <c r="F44" s="28"/>
      <c r="G44" s="29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3"/>
      <c r="W44" s="2"/>
    </row>
    <row r="45" spans="2:23" ht="48" x14ac:dyDescent="0.25">
      <c r="B45" s="205" t="s">
        <v>52</v>
      </c>
      <c r="C45" s="206" t="s">
        <v>63</v>
      </c>
      <c r="D45" s="207" t="s">
        <v>61</v>
      </c>
      <c r="E45" s="26"/>
      <c r="F45" s="28"/>
      <c r="G45" s="29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3"/>
      <c r="W45" s="2"/>
    </row>
    <row r="46" spans="2:23" ht="48" x14ac:dyDescent="0.25">
      <c r="B46" s="212" t="s">
        <v>54</v>
      </c>
      <c r="C46" s="213" t="s">
        <v>58</v>
      </c>
      <c r="D46" s="214" t="s">
        <v>64</v>
      </c>
      <c r="E46" s="26"/>
      <c r="F46" s="28"/>
      <c r="G46" s="29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3"/>
      <c r="W46" s="2"/>
    </row>
    <row r="47" spans="2:23" ht="48.75" thickBot="1" x14ac:dyDescent="0.3">
      <c r="B47" s="234" t="s">
        <v>26</v>
      </c>
      <c r="C47" s="235" t="s">
        <v>59</v>
      </c>
      <c r="D47" s="236" t="s">
        <v>64</v>
      </c>
      <c r="E47" s="26"/>
      <c r="F47" s="28"/>
      <c r="G47" s="29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3"/>
      <c r="W47" s="2"/>
    </row>
    <row r="48" spans="2:23" x14ac:dyDescent="0.25">
      <c r="B48" s="31"/>
      <c r="C48" s="30"/>
      <c r="D48" s="26"/>
      <c r="E48" s="26"/>
      <c r="F48" s="28"/>
      <c r="G48" s="29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3"/>
      <c r="W48" s="2"/>
    </row>
    <row r="49" spans="2:23" x14ac:dyDescent="0.25">
      <c r="B49" s="31"/>
      <c r="C49" s="30"/>
      <c r="D49" s="26"/>
      <c r="E49" s="26"/>
      <c r="F49" s="28"/>
      <c r="G49" s="29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3"/>
      <c r="W49" s="2"/>
    </row>
    <row r="50" spans="2:23" x14ac:dyDescent="0.25">
      <c r="B50" s="31"/>
      <c r="C50" s="30"/>
      <c r="D50" s="26"/>
      <c r="E50" s="26"/>
      <c r="F50" s="28"/>
      <c r="G50" s="29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3"/>
      <c r="W50" s="2"/>
    </row>
  </sheetData>
  <sheetProtection password="C429" sheet="1" objects="1" scenarios="1" selectLockedCells="1" selectUnlockedCells="1"/>
  <pageMargins left="0.51181102362204722" right="0.11811023622047245" top="0.59055118110236227" bottom="0.19685039370078741" header="0.51181102362204722" footer="0.51181102362204722"/>
  <pageSetup paperSize="9" scale="55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TABPERMFIM-ANEXO-II</vt:lpstr>
      <vt:lpstr>TABSUPL-FIM-ANEXO-III</vt:lpstr>
      <vt:lpstr>'TABPERMFIM-ANEXO-II'!Titulos_de_impressao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2017-12-14T19:14:29Z</cp:lastPrinted>
  <dcterms:created xsi:type="dcterms:W3CDTF">2013-09-30T12:08:37Z</dcterms:created>
  <dcterms:modified xsi:type="dcterms:W3CDTF">2019-09-10T17:30:40Z</dcterms:modified>
</cp:coreProperties>
</file>